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5 eelarve " sheetId="1" r:id="rId3"/>
    <sheet state="visible" name="Eelarve täitmine" sheetId="2" r:id="rId4"/>
    <sheet state="visible" name="Kulude loetelu I pa" sheetId="3" r:id="rId5"/>
    <sheet state="visible" name="Kulude loetelu II pa" sheetId="4" r:id="rId6"/>
  </sheets>
  <definedNames/>
  <calcPr/>
</workbook>
</file>

<file path=xl/comments1.xml><?xml version="1.0" encoding="utf-8"?>
<comments xmlns="http://schemas.openxmlformats.org/spreadsheetml/2006/main">
  <authors>
    <author/>
  </authors>
  <commentList>
    <comment authorId="0" ref="I10">
      <text>
        <t xml:space="preserve">AKÜ:
Kaasfinantseering Balti Ühisprojektist. Rida 4.2.2 
</t>
      </text>
    </comment>
    <comment authorId="0" ref="I11">
      <text>
        <t xml:space="preserve">Piret:
Kaasfinatseering Balti Ühisprojektist rida 3.2 / 521 krooni kuus</t>
      </text>
    </comment>
    <comment authorId="0" ref="I18">
      <text>
        <t xml:space="preserve">Piret:
Kaasfinatseering Balti Ühisprojektist, rida 1.2.2.3
KÜSKist
</t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authorId="0" ref="I18">
      <text>
        <t xml:space="preserve">Piret:
Kaasfinatseering Balti Ühisprojektist, rida 1.2.2.3
KÜSKist
</t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authorId="0" ref="A4">
      <text>
        <t xml:space="preserve">EVM:
Sama kuludokumendi järjekorra number, mis finantsaruandes märgitud (eelmisel lehel).</t>
      </text>
    </comment>
    <comment authorId="0" ref="I4">
      <text>
        <t xml:space="preserve">EVM:
Juhul, kui kohaldub.</t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authorId="0" ref="A4">
      <text>
        <t xml:space="preserve">EVM:
Sama kuludokumendi järjekorra number, mis finantsaruandes märgitud (eelmisel lehel).</t>
      </text>
    </comment>
    <comment authorId="0" ref="I4">
      <text>
        <t xml:space="preserve">EVM:
Juhul, kui kohaldub.</t>
      </text>
    </comment>
  </commentList>
</comments>
</file>

<file path=xl/sharedStrings.xml><?xml version="1.0" encoding="utf-8"?>
<sst xmlns="http://schemas.openxmlformats.org/spreadsheetml/2006/main" count="890" uniqueCount="371">
  <si>
    <t>Nr</t>
  </si>
  <si>
    <t>Kokku Kulud</t>
  </si>
  <si>
    <t>ühik</t>
  </si>
  <si>
    <t>ühiku arv</t>
  </si>
  <si>
    <t>ühiku hind</t>
  </si>
  <si>
    <t>KOKKU</t>
  </si>
  <si>
    <t>KULUDE LOETELU 2015 I pa</t>
  </si>
  <si>
    <t>Kaasfinant-seering</t>
  </si>
  <si>
    <t>Taotletav summa VM</t>
  </si>
  <si>
    <t>Täituvus 1.1.2009-31.06.200</t>
  </si>
  <si>
    <t>Täituvus 1.07.2009-31.12.2009</t>
  </si>
  <si>
    <t>Täituvus I periood</t>
  </si>
  <si>
    <t>Täituvus 2010 kokku</t>
  </si>
  <si>
    <t>Täituvus II periood</t>
  </si>
  <si>
    <t>Täituvus 2014</t>
  </si>
  <si>
    <t>Vahe</t>
  </si>
  <si>
    <t>Vabad vahendid</t>
  </si>
  <si>
    <t>Koosseisuliste töötajate palgafond</t>
  </si>
  <si>
    <t>Staff</t>
  </si>
  <si>
    <t>Kulu-
doku-
mendi 
jrk-nr</t>
  </si>
  <si>
    <t>1.1</t>
  </si>
  <si>
    <t>Arve nr</t>
  </si>
  <si>
    <t>Juhataja</t>
  </si>
  <si>
    <t>Arve kuupäev</t>
  </si>
  <si>
    <t>Summa käibemaksuta</t>
  </si>
  <si>
    <t>kuu</t>
  </si>
  <si>
    <t>Summa käibemaksuga</t>
  </si>
  <si>
    <t>Makse saaja</t>
  </si>
  <si>
    <t>Arve sisukirjeldus</t>
  </si>
  <si>
    <t xml:space="preserve">Makse-korralduse nr </t>
  </si>
  <si>
    <t>Üleandmise-vastuvõtmise
dokument 
(nimi ja nr)</t>
  </si>
  <si>
    <t>A</t>
  </si>
  <si>
    <t>Piret Hirv</t>
  </si>
  <si>
    <t>Personalikulud kokku</t>
  </si>
  <si>
    <t>Staff total</t>
  </si>
  <si>
    <t>juhatuse liikme leping</t>
  </si>
  <si>
    <t>2339, 2353, 2369, 2402, 2460, 2502, 2362, 2381, 2413, 2477, 2514</t>
  </si>
  <si>
    <t xml:space="preserve">KOKKU: </t>
  </si>
  <si>
    <t>150024</t>
  </si>
  <si>
    <t>Baltek Arendus OÜ</t>
  </si>
  <si>
    <t>2.1 ruumide üür</t>
  </si>
  <si>
    <t>150154</t>
  </si>
  <si>
    <t>150255</t>
  </si>
  <si>
    <t>2.1 kommunaalkulud</t>
  </si>
  <si>
    <t>150286</t>
  </si>
  <si>
    <t>150388</t>
  </si>
  <si>
    <t>150416</t>
  </si>
  <si>
    <t>Üldkulud</t>
  </si>
  <si>
    <t>Office</t>
  </si>
  <si>
    <t>2.1</t>
  </si>
  <si>
    <t>Ruumide üür ja kommunaalkulud</t>
  </si>
  <si>
    <t>Office rent</t>
  </si>
  <si>
    <t>150518</t>
  </si>
  <si>
    <t>2.2</t>
  </si>
  <si>
    <t>Kulud sideteenusele</t>
  </si>
  <si>
    <t>150569</t>
  </si>
  <si>
    <t>150649</t>
  </si>
  <si>
    <t>150778</t>
  </si>
  <si>
    <t>2.3</t>
  </si>
  <si>
    <t>Bürootehnika rent, remondi- ja hoolduskulud</t>
  </si>
  <si>
    <t>150698</t>
  </si>
  <si>
    <t>2.4</t>
  </si>
  <si>
    <t>Bürootarbed</t>
  </si>
  <si>
    <t>150908</t>
  </si>
  <si>
    <t>2.5</t>
  </si>
  <si>
    <t>Post</t>
  </si>
  <si>
    <t>Kontorikulud kokku</t>
  </si>
  <si>
    <t>Office total</t>
  </si>
  <si>
    <t>05201502119094</t>
  </si>
  <si>
    <t>Eesti Telekom AS</t>
  </si>
  <si>
    <t>2.2 kulud sideteenustele</t>
  </si>
  <si>
    <t>06201502621940</t>
  </si>
  <si>
    <t>31.05.2016</t>
  </si>
  <si>
    <t xml:space="preserve">Administreerimine </t>
  </si>
  <si>
    <t>Administration</t>
  </si>
  <si>
    <t>3.1</t>
  </si>
  <si>
    <t>Auditi kulud</t>
  </si>
  <si>
    <t>Auditing</t>
  </si>
  <si>
    <t>kord</t>
  </si>
  <si>
    <t>3.2</t>
  </si>
  <si>
    <t>Raamatupidamine</t>
  </si>
  <si>
    <t>3.3</t>
  </si>
  <si>
    <t>Panga teenustasud</t>
  </si>
  <si>
    <t>Bank fees</t>
  </si>
  <si>
    <t>aasta</t>
  </si>
  <si>
    <t>Administreerimine kokku</t>
  </si>
  <si>
    <t>Administration total</t>
  </si>
  <si>
    <t>2015-04-01</t>
  </si>
  <si>
    <t>RedCat OÜ</t>
  </si>
  <si>
    <t>2.3 seadmete rent</t>
  </si>
  <si>
    <t>425094443</t>
  </si>
  <si>
    <t>Microsoft</t>
  </si>
  <si>
    <t>5917304</t>
  </si>
  <si>
    <t>240258567</t>
  </si>
  <si>
    <t>4964053</t>
  </si>
  <si>
    <t>Arendustegevusega seotud kulud</t>
  </si>
  <si>
    <t>Project activities</t>
  </si>
  <si>
    <t>641408049</t>
  </si>
  <si>
    <t>6914605</t>
  </si>
  <si>
    <t>769926467</t>
  </si>
  <si>
    <t>2289321</t>
  </si>
  <si>
    <t>769926469</t>
  </si>
  <si>
    <t>3847873</t>
  </si>
  <si>
    <t>PH 8/2015</t>
  </si>
  <si>
    <t>IM asrvutid</t>
  </si>
  <si>
    <t>kaardimakse</t>
  </si>
  <si>
    <t>769926465</t>
  </si>
  <si>
    <t>2954759</t>
  </si>
  <si>
    <t>4.1</t>
  </si>
  <si>
    <t>Seminarid, ruumide rent, toitlustamine</t>
  </si>
  <si>
    <t>4.3</t>
  </si>
  <si>
    <t>Konsultatsioonitasud, lektoritasud</t>
  </si>
  <si>
    <t>Translation services</t>
  </si>
  <si>
    <t>tund</t>
  </si>
  <si>
    <t>4.2</t>
  </si>
  <si>
    <t>Trükised, visiitkaardid, AKÜ infomaterjalid</t>
  </si>
  <si>
    <t>AK 1/2015</t>
  </si>
  <si>
    <t>03.02.2015</t>
  </si>
  <si>
    <t>Printing: booklets, leaflets</t>
  </si>
  <si>
    <t>aastas</t>
  </si>
  <si>
    <t>Tõlkimine, toimetamine</t>
  </si>
  <si>
    <t>Antista AS</t>
  </si>
  <si>
    <t>2.4 Bürootarbed</t>
  </si>
  <si>
    <t>4.4</t>
  </si>
  <si>
    <t>Veebihaldus</t>
  </si>
  <si>
    <t>PH 18/2015</t>
  </si>
  <si>
    <t>15.06.2015</t>
  </si>
  <si>
    <t>Charlot OÜ</t>
  </si>
  <si>
    <t>ABC Supermarkets</t>
  </si>
  <si>
    <t>kassa order</t>
  </si>
  <si>
    <t>4.6</t>
  </si>
  <si>
    <t>Personali koolitamine</t>
  </si>
  <si>
    <t>PH 10/2015</t>
  </si>
  <si>
    <t>27.05.3025</t>
  </si>
  <si>
    <t>Selver AS</t>
  </si>
  <si>
    <t>Projekti tegevused kokku</t>
  </si>
  <si>
    <t>Project activities total</t>
  </si>
  <si>
    <t>PH 7/2015</t>
  </si>
  <si>
    <t>30.04.2015</t>
  </si>
  <si>
    <t>Lähetuskulud</t>
  </si>
  <si>
    <t>International travel, daily allowance</t>
  </si>
  <si>
    <t>5.1</t>
  </si>
  <si>
    <t>Transpordikulud</t>
  </si>
  <si>
    <t>Flight and international transport</t>
  </si>
  <si>
    <t>Rahva raamat</t>
  </si>
  <si>
    <t>5.2</t>
  </si>
  <si>
    <t>Majutus</t>
  </si>
  <si>
    <t>5.3</t>
  </si>
  <si>
    <t>PH 2/2015</t>
  </si>
  <si>
    <t>Päevarahad</t>
  </si>
  <si>
    <t>Daily allowance (Estonia)</t>
  </si>
  <si>
    <t>päev</t>
  </si>
  <si>
    <t>05.03.2015</t>
  </si>
  <si>
    <t>Lähetused ja transport kokku</t>
  </si>
  <si>
    <t>International travel, daily allowance total</t>
  </si>
  <si>
    <t>KOKKU:</t>
  </si>
  <si>
    <t>Liikmemaksudega seotud kulud</t>
  </si>
  <si>
    <t>Membership fees</t>
  </si>
  <si>
    <t>6.1</t>
  </si>
  <si>
    <t>Liikmemaks CONCORD</t>
  </si>
  <si>
    <t>6.2</t>
  </si>
  <si>
    <t>Liikmemaksud EMSL</t>
  </si>
  <si>
    <t>Membership fee EMSL</t>
  </si>
  <si>
    <t>PH 5/2015</t>
  </si>
  <si>
    <t>Liikmemaksud kokku</t>
  </si>
  <si>
    <t>Membership fees total</t>
  </si>
  <si>
    <t>Eesti Post</t>
  </si>
  <si>
    <t>TOTAL:</t>
  </si>
  <si>
    <t>Liikmemaks</t>
  </si>
  <si>
    <t>2.5 Postikulu</t>
  </si>
  <si>
    <t>PH 1/2015</t>
  </si>
  <si>
    <t>15093</t>
  </si>
  <si>
    <t>Elramark</t>
  </si>
  <si>
    <t>3.2 raamatupidamine</t>
  </si>
  <si>
    <t>15066</t>
  </si>
  <si>
    <t>15125</t>
  </si>
  <si>
    <t>15186</t>
  </si>
  <si>
    <t>15158</t>
  </si>
  <si>
    <t>B</t>
  </si>
  <si>
    <t>SEB Pank</t>
  </si>
  <si>
    <t>3.3 pangateenused</t>
  </si>
  <si>
    <t>16.06.2015</t>
  </si>
  <si>
    <t>PH 20/2015</t>
  </si>
  <si>
    <t>Rimi Eesti Food</t>
  </si>
  <si>
    <t>4.1 Seminarid, ruumide rent, toitlustamine</t>
  </si>
  <si>
    <t>2.02.2015</t>
  </si>
  <si>
    <t>Aasi ja Ko</t>
  </si>
  <si>
    <t>13.05.2015</t>
  </si>
  <si>
    <t>A_2/170/2014_2015</t>
  </si>
  <si>
    <t>Väitlusselts</t>
  </si>
  <si>
    <t>2151364</t>
  </si>
  <si>
    <t>Jajaa</t>
  </si>
  <si>
    <t>4.2 Trükised, visiitkaardid, AKÜ infomaterjalid</t>
  </si>
  <si>
    <t>1319822</t>
  </si>
  <si>
    <t>Facebook Ireland</t>
  </si>
  <si>
    <t>4.4 Veebihaldus</t>
  </si>
  <si>
    <t>104950</t>
  </si>
  <si>
    <t>Virtuaal.com</t>
  </si>
  <si>
    <t>105798</t>
  </si>
  <si>
    <t>106548</t>
  </si>
  <si>
    <t>102295</t>
  </si>
  <si>
    <t>102594</t>
  </si>
  <si>
    <t>27.01.2016</t>
  </si>
  <si>
    <t>104050</t>
  </si>
  <si>
    <t>103181</t>
  </si>
  <si>
    <t>2349</t>
  </si>
  <si>
    <t>AK 4/2015</t>
  </si>
  <si>
    <t>Eesti Liinirongid</t>
  </si>
  <si>
    <t>5.1 Transport</t>
  </si>
  <si>
    <t>2400</t>
  </si>
  <si>
    <t>T Grupp</t>
  </si>
  <si>
    <t>Alekasei Pologihh</t>
  </si>
  <si>
    <t>Peeter Lomp</t>
  </si>
  <si>
    <t>Takso2 OÜ</t>
  </si>
  <si>
    <t>AK 3/2015</t>
  </si>
  <si>
    <t>VG Invest Grupp</t>
  </si>
  <si>
    <t>5.1.Transport</t>
  </si>
  <si>
    <t>Via Baltica OÜ</t>
  </si>
  <si>
    <t>AK 2/2015</t>
  </si>
  <si>
    <t>Zaneda</t>
  </si>
  <si>
    <t>Western Trade</t>
  </si>
  <si>
    <t>Verkherversbund</t>
  </si>
  <si>
    <t>OBB PV AG</t>
  </si>
  <si>
    <t>244-1</t>
  </si>
  <si>
    <t>Baltic Tours</t>
  </si>
  <si>
    <t>HRCVAHK</t>
  </si>
  <si>
    <t>Interneto Partneris</t>
  </si>
  <si>
    <t>14204622002934930</t>
  </si>
  <si>
    <t>Lux Express</t>
  </si>
  <si>
    <t>Radisson Blu Riga</t>
  </si>
  <si>
    <t>5.2 majutus</t>
  </si>
  <si>
    <t>LK 2/2015</t>
  </si>
  <si>
    <t>Anna Karolin</t>
  </si>
  <si>
    <t>5.3 Päevarahad</t>
  </si>
  <si>
    <t>LK 1/2015</t>
  </si>
  <si>
    <t>20150044</t>
  </si>
  <si>
    <t>13.01.20125</t>
  </si>
  <si>
    <t>CONCORD</t>
  </si>
  <si>
    <t>6.1 liikmemaks</t>
  </si>
  <si>
    <t>VM2321</t>
  </si>
  <si>
    <t>15081</t>
  </si>
  <si>
    <t>EMSL</t>
  </si>
  <si>
    <t>24.03.2015</t>
  </si>
  <si>
    <t>Horizon</t>
  </si>
  <si>
    <t>VM2530</t>
  </si>
  <si>
    <t>Toetuse saaja esindusõigusliku isiku nimi: Sigrid Solnik</t>
  </si>
  <si>
    <t>Allkiri</t>
  </si>
  <si>
    <t>30.09.2016</t>
  </si>
  <si>
    <t>KULUDE LOETELU 2015 II pa</t>
  </si>
  <si>
    <t>2539, 2568, 2582, 2612, 2637, 2655, 2551, 2579, 2590, 2626, 2644, 2665</t>
  </si>
  <si>
    <t>150828</t>
  </si>
  <si>
    <t>151041</t>
  </si>
  <si>
    <t>150958</t>
  </si>
  <si>
    <t>151176</t>
  </si>
  <si>
    <t>151309</t>
  </si>
  <si>
    <t>151091</t>
  </si>
  <si>
    <t>151444</t>
  </si>
  <si>
    <t>151225</t>
  </si>
  <si>
    <t>151579</t>
  </si>
  <si>
    <t>151358</t>
  </si>
  <si>
    <t>151493</t>
  </si>
  <si>
    <t>160125</t>
  </si>
  <si>
    <t>08201503631500</t>
  </si>
  <si>
    <t>Eesti Telekom</t>
  </si>
  <si>
    <t>09201504141185</t>
  </si>
  <si>
    <t>10201504652940</t>
  </si>
  <si>
    <t>11201505169999</t>
  </si>
  <si>
    <t>12201505692320</t>
  </si>
  <si>
    <t>01201600090109</t>
  </si>
  <si>
    <t>835078891</t>
  </si>
  <si>
    <t>2.3 Bürootehnika rent, remondi- ja hoolduskulud</t>
  </si>
  <si>
    <t>1057538857</t>
  </si>
  <si>
    <t>1276163343</t>
  </si>
  <si>
    <t>1537667693</t>
  </si>
  <si>
    <t>1763713313</t>
  </si>
  <si>
    <t>1987078801</t>
  </si>
  <si>
    <t>detsember</t>
  </si>
  <si>
    <t>PH 37/2015</t>
  </si>
  <si>
    <t>IM Arvitid</t>
  </si>
  <si>
    <t>PH 27/2015</t>
  </si>
  <si>
    <t>17.08.2015</t>
  </si>
  <si>
    <t>Rautakesko AS</t>
  </si>
  <si>
    <t>2557</t>
  </si>
  <si>
    <t>PH43/2015</t>
  </si>
  <si>
    <t>30.12.2015</t>
  </si>
  <si>
    <t>Euronics</t>
  </si>
  <si>
    <t>Rimi</t>
  </si>
  <si>
    <t>PH 39/2015</t>
  </si>
  <si>
    <t>98,58</t>
  </si>
  <si>
    <t>Apple Store</t>
  </si>
  <si>
    <t>Resting Frank</t>
  </si>
  <si>
    <t>PH 23/2015</t>
  </si>
  <si>
    <t>Klick eesti OÜ</t>
  </si>
  <si>
    <t>IM Arvutid</t>
  </si>
  <si>
    <t>PH 25/2015</t>
  </si>
  <si>
    <t>Selver</t>
  </si>
  <si>
    <t>Apollo Holding</t>
  </si>
  <si>
    <t>PH 40/2015</t>
  </si>
  <si>
    <t>8486645</t>
  </si>
  <si>
    <t>Amazon.com</t>
  </si>
  <si>
    <t>CargoBus</t>
  </si>
  <si>
    <t>PH 44/2015</t>
  </si>
  <si>
    <t>ES2-15956</t>
  </si>
  <si>
    <t>Deloitte</t>
  </si>
  <si>
    <t>3.1 Auditi kulud</t>
  </si>
  <si>
    <t>15250</t>
  </si>
  <si>
    <t>15251</t>
  </si>
  <si>
    <t>15252</t>
  </si>
  <si>
    <t>15303</t>
  </si>
  <si>
    <t>15304</t>
  </si>
  <si>
    <t>15337</t>
  </si>
  <si>
    <t>15339</t>
  </si>
  <si>
    <t>C</t>
  </si>
  <si>
    <t>PH 19/2015</t>
  </si>
  <si>
    <t>ABC Supermarket</t>
  </si>
  <si>
    <t>4.1 Seminarid, toitlustamine</t>
  </si>
  <si>
    <t>Pagarikojad OÜ</t>
  </si>
  <si>
    <t>PH 28/2015</t>
  </si>
  <si>
    <t>Prisma Peremarket</t>
  </si>
  <si>
    <t>2598</t>
  </si>
  <si>
    <t xml:space="preserve">Tiger Stores Estonia </t>
  </si>
  <si>
    <t>313-2015</t>
  </si>
  <si>
    <t xml:space="preserve">Eesti Arhitektuurikeskus </t>
  </si>
  <si>
    <t>2654</t>
  </si>
  <si>
    <t>1531</t>
  </si>
  <si>
    <t>Integraaf</t>
  </si>
  <si>
    <t>32150431</t>
  </si>
  <si>
    <t>BrandFactory</t>
  </si>
  <si>
    <t>1525</t>
  </si>
  <si>
    <t>MA150325</t>
  </si>
  <si>
    <t>Muupel</t>
  </si>
  <si>
    <t>4.3 Tõlkimine, toimetamine</t>
  </si>
  <si>
    <t>MA150268</t>
  </si>
  <si>
    <t>MA150231</t>
  </si>
  <si>
    <t>MA 150222</t>
  </si>
  <si>
    <t>1662683</t>
  </si>
  <si>
    <t>107337</t>
  </si>
  <si>
    <t>2015-6370</t>
  </si>
  <si>
    <t>2015-6056</t>
  </si>
  <si>
    <t>109008</t>
  </si>
  <si>
    <t>2015-7885</t>
  </si>
  <si>
    <t>2015-9256</t>
  </si>
  <si>
    <t>319849-1</t>
  </si>
  <si>
    <t>171</t>
  </si>
  <si>
    <t>Olerex AS</t>
  </si>
  <si>
    <t>PH 21/2015</t>
  </si>
  <si>
    <t>Statoil</t>
  </si>
  <si>
    <t>2521</t>
  </si>
  <si>
    <t>PH 29/2015</t>
  </si>
  <si>
    <t>Central Trans</t>
  </si>
  <si>
    <t>Via Baltika</t>
  </si>
  <si>
    <t>Jüri Repson</t>
  </si>
  <si>
    <t>PH 30/2015</t>
  </si>
  <si>
    <t>2607</t>
  </si>
  <si>
    <t>PH 24/2015</t>
  </si>
  <si>
    <t>Kiir Veod</t>
  </si>
  <si>
    <t>Viktor Hendsel</t>
  </si>
  <si>
    <t>320767-1</t>
  </si>
  <si>
    <t>1048</t>
  </si>
  <si>
    <t>Travel Lounge</t>
  </si>
  <si>
    <t>PH 32/2015</t>
  </si>
  <si>
    <t>Hotel Green House</t>
  </si>
  <si>
    <t>PH 31/2015</t>
  </si>
  <si>
    <t>Cortyard Manhattan</t>
  </si>
  <si>
    <t>LK 7/2015</t>
  </si>
  <si>
    <t>LK 6/2015</t>
  </si>
  <si>
    <t>LK 5/2015</t>
  </si>
  <si>
    <t>2588, 2605</t>
  </si>
  <si>
    <t>LK 4/2015</t>
  </si>
  <si>
    <t>LK 3/2015</t>
  </si>
  <si>
    <t>ˇˇ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</si>
</sst>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.mm\.yyyy"/>
    <numFmt numFmtId="165" formatCode="#,##0.00_ ;[Red]\-#,##0.00\ "/>
  </numFmts>
  <fonts count="13">
    <font>
      <sz val="10.0"/>
      <color rgb="FF000000"/>
      <name val="Arial"/>
    </font>
    <font>
      <b/>
      <sz val="10.0"/>
      <name val="Arial"/>
    </font>
    <font>
      <b/>
      <sz val="10.0"/>
      <name val="Times New Roman"/>
    </font>
    <font/>
    <font>
      <sz val="10.0"/>
      <name val="Arial"/>
    </font>
    <font>
      <sz val="10.0"/>
      <name val="Times New Roman"/>
    </font>
    <font>
      <sz val="10.0"/>
      <color rgb="FF008000"/>
      <name val="Arial"/>
    </font>
    <font>
      <sz val="10.0"/>
      <color rgb="FFFF6600"/>
      <name val="Arial"/>
    </font>
    <font>
      <sz val="10.0"/>
      <color rgb="FF000000"/>
      <name val="Times New Roman"/>
    </font>
    <font>
      <b/>
      <sz val="10.0"/>
      <color rgb="FF008000"/>
      <name val="Arial"/>
    </font>
    <font>
      <sz val="11.0"/>
      <color rgb="FF008000"/>
      <name val="Calibri"/>
    </font>
    <font>
      <b/>
      <sz val="10.0"/>
      <color rgb="FF000000"/>
      <name val="Times New Roman"/>
    </font>
    <font>
      <b/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9CC00"/>
        <bgColor rgb="FF99CC0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53"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297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 vertical="center" wrapText="1"/>
    </xf>
    <xf borderId="2" fillId="0" fontId="2" numFmtId="0" xfId="0" applyAlignment="1" applyBorder="1" applyFont="1">
      <alignment horizontal="right" vertical="top" wrapText="1"/>
    </xf>
    <xf borderId="3" fillId="0" fontId="3" numFmtId="0" xfId="0" applyBorder="1" applyFont="1"/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vertical="center" wrapText="1"/>
    </xf>
    <xf borderId="5" fillId="0" fontId="3" numFmtId="0" xfId="0" applyBorder="1" applyFont="1"/>
    <xf borderId="0" fillId="0" fontId="0" numFmtId="0" xfId="0" applyFont="1"/>
    <xf borderId="4" fillId="2" fontId="1" numFmtId="4" xfId="0" applyAlignment="1" applyBorder="1" applyFont="1" applyNumberFormat="1">
      <alignment horizontal="center" vertical="center" wrapText="1"/>
    </xf>
    <xf borderId="0" fillId="3" fontId="2" numFmtId="0" xfId="0" applyAlignment="1" applyBorder="1" applyFill="1" applyFont="1">
      <alignment horizontal="center" vertical="center" wrapText="1"/>
    </xf>
    <xf borderId="6" fillId="2" fontId="1" numFmtId="4" xfId="0" applyAlignment="1" applyBorder="1" applyFont="1" applyNumberFormat="1">
      <alignment horizontal="center" vertical="center" wrapText="1"/>
    </xf>
    <xf borderId="7" fillId="2" fontId="1" numFmtId="4" xfId="0" applyAlignment="1" applyBorder="1" applyFont="1" applyNumberFormat="1">
      <alignment horizontal="center" vertical="center" wrapText="1"/>
    </xf>
    <xf borderId="8" fillId="2" fontId="1" numFmtId="4" xfId="0" applyAlignment="1" applyBorder="1" applyFont="1" applyNumberFormat="1">
      <alignment horizontal="center" vertical="center" wrapText="1"/>
    </xf>
    <xf borderId="9" fillId="2" fontId="1" numFmtId="4" xfId="0" applyAlignment="1" applyBorder="1" applyFont="1" applyNumberFormat="1">
      <alignment horizontal="center" vertical="center" wrapText="1"/>
    </xf>
    <xf borderId="0" fillId="0" fontId="4" numFmtId="0" xfId="0" applyFont="1"/>
    <xf borderId="10" fillId="2" fontId="1" numFmtId="0" xfId="0" applyBorder="1" applyFont="1"/>
    <xf borderId="11" fillId="2" fontId="1" numFmtId="0" xfId="0" applyAlignment="1" applyBorder="1" applyFont="1">
      <alignment wrapText="1"/>
    </xf>
    <xf borderId="11" fillId="2" fontId="1" numFmtId="0" xfId="0" applyBorder="1" applyFont="1"/>
    <xf borderId="0" fillId="0" fontId="3" numFmtId="0" xfId="0" applyBorder="1" applyFont="1"/>
    <xf borderId="11" fillId="0" fontId="4" numFmtId="0" xfId="0" applyAlignment="1" applyBorder="1" applyFont="1">
      <alignment horizontal="center"/>
    </xf>
    <xf borderId="12" fillId="0" fontId="3" numFmtId="0" xfId="0" applyBorder="1" applyFont="1"/>
    <xf borderId="11" fillId="0" fontId="4" numFmtId="3" xfId="0" applyAlignment="1" applyBorder="1" applyFont="1" applyNumberFormat="1">
      <alignment horizontal="center"/>
    </xf>
    <xf borderId="0" fillId="0" fontId="3" numFmtId="0" xfId="0" applyBorder="1" applyFont="1"/>
    <xf borderId="11" fillId="0" fontId="4" numFmtId="3" xfId="0" applyBorder="1" applyFont="1" applyNumberFormat="1"/>
    <xf borderId="0" fillId="0" fontId="3" numFmtId="0" xfId="0" applyBorder="1" applyFont="1"/>
    <xf borderId="13" fillId="0" fontId="4" numFmtId="4" xfId="0" applyBorder="1" applyFont="1" applyNumberFormat="1"/>
    <xf borderId="12" fillId="0" fontId="3" numFmtId="0" xfId="0" applyBorder="1" applyFont="1"/>
    <xf borderId="0" fillId="0" fontId="4" numFmtId="4" xfId="0" applyFont="1" applyNumberFormat="1"/>
    <xf borderId="12" fillId="0" fontId="4" numFmtId="4" xfId="0" applyBorder="1" applyFont="1" applyNumberFormat="1"/>
    <xf borderId="8" fillId="0" fontId="2" numFmtId="0" xfId="0" applyAlignment="1" applyBorder="1" applyFont="1">
      <alignment vertical="center" wrapText="1"/>
    </xf>
    <xf borderId="10" fillId="0" fontId="4" numFmtId="49" xfId="0" applyAlignment="1" applyBorder="1" applyFont="1" applyNumberFormat="1">
      <alignment horizontal="right"/>
    </xf>
    <xf borderId="14" fillId="0" fontId="2" numFmtId="0" xfId="0" applyAlignment="1" applyBorder="1" applyFont="1">
      <alignment vertical="center" wrapText="1"/>
    </xf>
    <xf borderId="11" fillId="0" fontId="4" numFmtId="0" xfId="0" applyBorder="1" applyFont="1"/>
    <xf borderId="6" fillId="0" fontId="2" numFmtId="0" xfId="0" applyAlignment="1" applyBorder="1" applyFont="1">
      <alignment vertical="center" wrapText="1"/>
    </xf>
    <xf borderId="11" fillId="0" fontId="1" numFmtId="0" xfId="0" applyBorder="1" applyFont="1"/>
    <xf borderId="6" fillId="0" fontId="2" numFmtId="4" xfId="0" applyAlignment="1" applyBorder="1" applyFont="1" applyNumberFormat="1">
      <alignment vertical="center" wrapText="1"/>
    </xf>
    <xf borderId="7" fillId="0" fontId="2" numFmtId="0" xfId="0" applyAlignment="1" applyBorder="1" applyFont="1">
      <alignment vertical="center" wrapText="1"/>
    </xf>
    <xf borderId="15" fillId="0" fontId="2" numFmtId="0" xfId="0" applyAlignment="1" applyBorder="1" applyFont="1">
      <alignment vertical="center" wrapText="1"/>
    </xf>
    <xf borderId="11" fillId="0" fontId="4" numFmtId="4" xfId="0" applyBorder="1" applyFont="1" applyNumberFormat="1"/>
    <xf borderId="16" fillId="0" fontId="2" numFmtId="0" xfId="0" applyAlignment="1" applyBorder="1" applyFont="1">
      <alignment vertical="center" wrapText="1"/>
    </xf>
    <xf borderId="11" fillId="4" fontId="4" numFmtId="4" xfId="0" applyBorder="1" applyFill="1" applyFont="1" applyNumberFormat="1"/>
    <xf borderId="11" fillId="4" fontId="5" numFmtId="0" xfId="0" applyAlignment="1" applyBorder="1" applyFont="1">
      <alignment horizontal="right"/>
    </xf>
    <xf borderId="11" fillId="4" fontId="5" numFmtId="49" xfId="0" applyAlignment="1" applyBorder="1" applyFont="1" applyNumberFormat="1">
      <alignment horizontal="right"/>
    </xf>
    <xf borderId="17" fillId="4" fontId="4" numFmtId="4" xfId="0" applyBorder="1" applyFont="1" applyNumberFormat="1"/>
    <xf borderId="17" fillId="0" fontId="4" numFmtId="4" xfId="0" applyBorder="1" applyFont="1" applyNumberFormat="1"/>
    <xf borderId="18" fillId="0" fontId="4" numFmtId="4" xfId="0" applyBorder="1" applyFont="1" applyNumberFormat="1"/>
    <xf borderId="11" fillId="4" fontId="5" numFmtId="164" xfId="0" applyAlignment="1" applyBorder="1" applyFont="1" applyNumberFormat="1">
      <alignment horizontal="right"/>
    </xf>
    <xf borderId="11" fillId="4" fontId="5" numFmtId="4" xfId="0" applyAlignment="1" applyBorder="1" applyFont="1" applyNumberFormat="1">
      <alignment horizontal="right" vertical="top" wrapText="1"/>
    </xf>
    <xf borderId="19" fillId="0" fontId="4" numFmtId="4" xfId="0" applyBorder="1" applyFont="1" applyNumberFormat="1"/>
    <xf borderId="11" fillId="4" fontId="5" numFmtId="0" xfId="0" applyAlignment="1" applyBorder="1" applyFont="1">
      <alignment horizontal="right" vertical="top" wrapText="1"/>
    </xf>
    <xf borderId="11" fillId="2" fontId="4" numFmtId="0" xfId="0" applyAlignment="1" applyBorder="1" applyFont="1">
      <alignment horizontal="center"/>
    </xf>
    <xf borderId="11" fillId="2" fontId="4" numFmtId="3" xfId="0" applyAlignment="1" applyBorder="1" applyFont="1" applyNumberFormat="1">
      <alignment horizontal="center"/>
    </xf>
    <xf borderId="20" fillId="0" fontId="5" numFmtId="0" xfId="0" applyBorder="1" applyFont="1"/>
    <xf borderId="11" fillId="2" fontId="1" numFmtId="3" xfId="0" applyBorder="1" applyFont="1" applyNumberFormat="1"/>
    <xf borderId="11" fillId="5" fontId="5" numFmtId="0" xfId="0" applyAlignment="1" applyBorder="1" applyFill="1" applyFont="1">
      <alignment horizontal="right"/>
    </xf>
    <xf borderId="11" fillId="2" fontId="4" numFmtId="3" xfId="0" applyBorder="1" applyFont="1" applyNumberFormat="1"/>
    <xf borderId="11" fillId="5" fontId="5" numFmtId="49" xfId="0" applyAlignment="1" applyBorder="1" applyFont="1" applyNumberFormat="1">
      <alignment horizontal="right"/>
    </xf>
    <xf borderId="11" fillId="2" fontId="1" numFmtId="4" xfId="0" applyBorder="1" applyFont="1" applyNumberFormat="1"/>
    <xf borderId="11" fillId="5" fontId="2" numFmtId="164" xfId="0" applyAlignment="1" applyBorder="1" applyFont="1" applyNumberFormat="1">
      <alignment horizontal="right"/>
    </xf>
    <xf borderId="18" fillId="2" fontId="1" numFmtId="4" xfId="0" applyBorder="1" applyFont="1" applyNumberFormat="1"/>
    <xf borderId="11" fillId="5" fontId="2" numFmtId="4" xfId="0" applyAlignment="1" applyBorder="1" applyFont="1" applyNumberFormat="1">
      <alignment horizontal="right" vertical="top" wrapText="1"/>
    </xf>
    <xf borderId="19" fillId="2" fontId="1" numFmtId="4" xfId="0" applyBorder="1" applyFont="1" applyNumberFormat="1"/>
    <xf borderId="11" fillId="5" fontId="5" numFmtId="0" xfId="0" applyAlignment="1" applyBorder="1" applyFont="1">
      <alignment horizontal="right" vertical="top" wrapText="1"/>
    </xf>
    <xf borderId="19" fillId="0" fontId="5" numFmtId="0" xfId="0" applyBorder="1" applyFont="1"/>
    <xf borderId="10" fillId="0" fontId="1" numFmtId="0" xfId="0" applyBorder="1" applyFont="1"/>
    <xf borderId="21" fillId="0" fontId="5" numFmtId="0" xfId="0" applyBorder="1" applyFont="1"/>
    <xf borderId="0" fillId="0" fontId="5" numFmtId="0" xfId="0" applyFont="1"/>
    <xf borderId="22" fillId="5" fontId="5" numFmtId="0" xfId="0" applyBorder="1" applyFont="1"/>
    <xf borderId="23" fillId="0" fontId="4" numFmtId="0" xfId="0" applyBorder="1" applyFont="1"/>
    <xf borderId="11" fillId="0" fontId="6" numFmtId="3" xfId="0" applyBorder="1" applyFont="1" applyNumberFormat="1"/>
    <xf borderId="24" fillId="5" fontId="5" numFmtId="0" xfId="0" applyAlignment="1" applyBorder="1" applyFont="1">
      <alignment horizontal="right"/>
    </xf>
    <xf borderId="11" fillId="0" fontId="7" numFmtId="3" xfId="0" applyBorder="1" applyFont="1" applyNumberFormat="1"/>
    <xf borderId="22" fillId="5" fontId="5" numFmtId="49" xfId="0" applyAlignment="1" applyBorder="1" applyFont="1" applyNumberFormat="1">
      <alignment horizontal="right"/>
    </xf>
    <xf borderId="25" fillId="5" fontId="2" numFmtId="164" xfId="0" applyAlignment="1" applyBorder="1" applyFont="1" applyNumberFormat="1">
      <alignment horizontal="right"/>
    </xf>
    <xf borderId="25" fillId="5" fontId="2" numFmtId="4" xfId="0" applyAlignment="1" applyBorder="1" applyFont="1" applyNumberFormat="1">
      <alignment horizontal="right" vertical="top" wrapText="1"/>
    </xf>
    <xf borderId="25" fillId="5" fontId="5" numFmtId="0" xfId="0" applyAlignment="1" applyBorder="1" applyFont="1">
      <alignment horizontal="right" vertical="top" wrapText="1"/>
    </xf>
    <xf borderId="26" fillId="5" fontId="5" numFmtId="0" xfId="0" applyAlignment="1" applyBorder="1" applyFont="1">
      <alignment horizontal="right" vertical="top" wrapText="1"/>
    </xf>
    <xf borderId="27" fillId="2" fontId="1" numFmtId="0" xfId="0" applyBorder="1" applyFont="1"/>
    <xf borderId="28" fillId="2" fontId="1" numFmtId="0" xfId="0" applyBorder="1" applyFont="1"/>
    <xf borderId="28" fillId="2" fontId="4" numFmtId="0" xfId="0" applyAlignment="1" applyBorder="1" applyFont="1">
      <alignment horizontal="center"/>
    </xf>
    <xf borderId="24" fillId="5" fontId="5" numFmtId="0" xfId="0" applyAlignment="1" applyBorder="1" applyFont="1">
      <alignment horizontal="right" vertical="top" wrapText="1"/>
    </xf>
    <xf borderId="29" fillId="0" fontId="4" numFmtId="0" xfId="0" applyBorder="1" applyFont="1"/>
    <xf borderId="11" fillId="4" fontId="4" numFmtId="0" xfId="0" applyAlignment="1" applyBorder="1" applyFont="1">
      <alignment horizontal="right"/>
    </xf>
    <xf borderId="28" fillId="2" fontId="4" numFmtId="3" xfId="0" applyAlignment="1" applyBorder="1" applyFont="1" applyNumberFormat="1">
      <alignment horizontal="center"/>
    </xf>
    <xf borderId="11" fillId="4" fontId="4" numFmtId="49" xfId="0" applyAlignment="1" applyBorder="1" applyFont="1" applyNumberFormat="1">
      <alignment horizontal="right"/>
    </xf>
    <xf borderId="28" fillId="2" fontId="1" numFmtId="3" xfId="0" applyBorder="1" applyFont="1" applyNumberFormat="1"/>
    <xf borderId="11" fillId="4" fontId="4" numFmtId="164" xfId="0" applyAlignment="1" applyBorder="1" applyFont="1" applyNumberFormat="1">
      <alignment horizontal="right"/>
    </xf>
    <xf borderId="28" fillId="2" fontId="1" numFmtId="4" xfId="0" applyBorder="1" applyFont="1" applyNumberFormat="1"/>
    <xf borderId="22" fillId="5" fontId="4" numFmtId="0" xfId="0" applyBorder="1" applyFont="1"/>
    <xf borderId="30" fillId="2" fontId="1" numFmtId="4" xfId="0" applyBorder="1" applyFont="1" applyNumberFormat="1"/>
    <xf borderId="11" fillId="4" fontId="5" numFmtId="49" xfId="0" applyAlignment="1" applyBorder="1" applyFont="1" applyNumberFormat="1">
      <alignment horizontal="right" vertical="top" wrapText="1"/>
    </xf>
    <xf borderId="19" fillId="0" fontId="4" numFmtId="0" xfId="0" applyBorder="1" applyFont="1"/>
    <xf borderId="31" fillId="2" fontId="1" numFmtId="0" xfId="0" applyBorder="1" applyFont="1"/>
    <xf borderId="25" fillId="2" fontId="1" numFmtId="0" xfId="0" applyBorder="1" applyFont="1"/>
    <xf borderId="20" fillId="0" fontId="4" numFmtId="0" xfId="0" applyBorder="1" applyFont="1"/>
    <xf borderId="25" fillId="0" fontId="4" numFmtId="0" xfId="0" applyAlignment="1" applyBorder="1" applyFont="1">
      <alignment horizontal="center"/>
    </xf>
    <xf borderId="25" fillId="0" fontId="4" numFmtId="3" xfId="0" applyAlignment="1" applyBorder="1" applyFont="1" applyNumberFormat="1">
      <alignment horizontal="center"/>
    </xf>
    <xf borderId="25" fillId="0" fontId="4" numFmtId="3" xfId="0" applyBorder="1" applyFont="1" applyNumberFormat="1"/>
    <xf borderId="32" fillId="0" fontId="4" numFmtId="0" xfId="0" applyBorder="1" applyFont="1"/>
    <xf borderId="33" fillId="0" fontId="4" numFmtId="4" xfId="0" applyBorder="1" applyFont="1" applyNumberFormat="1"/>
    <xf borderId="25" fillId="0" fontId="4" numFmtId="4" xfId="0" applyBorder="1" applyFont="1" applyNumberFormat="1"/>
    <xf borderId="25" fillId="5" fontId="4" numFmtId="0" xfId="0" applyAlignment="1" applyBorder="1" applyFont="1">
      <alignment horizontal="right"/>
    </xf>
    <xf borderId="22" fillId="5" fontId="4" numFmtId="49" xfId="0" applyAlignment="1" applyBorder="1" applyFont="1" applyNumberFormat="1">
      <alignment horizontal="right"/>
    </xf>
    <xf borderId="25" fillId="5" fontId="1" numFmtId="164" xfId="0" applyAlignment="1" applyBorder="1" applyFont="1" applyNumberFormat="1">
      <alignment horizontal="right"/>
    </xf>
    <xf borderId="34" fillId="5" fontId="5" numFmtId="0" xfId="0" applyAlignment="1" applyBorder="1" applyFont="1">
      <alignment horizontal="right" vertical="top" wrapText="1"/>
    </xf>
    <xf borderId="24" fillId="5" fontId="5" numFmtId="49" xfId="0" applyAlignment="1" applyBorder="1" applyFont="1" applyNumberFormat="1">
      <alignment horizontal="right" vertical="top" wrapText="1"/>
    </xf>
    <xf borderId="11" fillId="0" fontId="4" numFmtId="0" xfId="0" applyAlignment="1" applyBorder="1" applyFont="1">
      <alignment wrapText="1"/>
    </xf>
    <xf borderId="11" fillId="4" fontId="8" numFmtId="4" xfId="0" applyAlignment="1" applyBorder="1" applyFont="1" applyNumberFormat="1">
      <alignment horizontal="right" vertical="top" wrapText="1"/>
    </xf>
    <xf borderId="0" fillId="0" fontId="4" numFmtId="49" xfId="0" applyFont="1" applyNumberFormat="1"/>
    <xf borderId="0" fillId="0" fontId="4" numFmtId="164" xfId="0" applyFont="1" applyNumberFormat="1"/>
    <xf borderId="0" fillId="0" fontId="5" numFmtId="4" xfId="0" applyAlignment="1" applyFont="1" applyNumberFormat="1">
      <alignment vertical="top" wrapText="1"/>
    </xf>
    <xf borderId="0" fillId="0" fontId="5" numFmtId="0" xfId="0" applyAlignment="1" applyFont="1">
      <alignment vertical="top" wrapText="1"/>
    </xf>
    <xf borderId="3" fillId="5" fontId="4" numFmtId="0" xfId="0" applyBorder="1" applyFont="1"/>
    <xf borderId="35" fillId="5" fontId="4" numFmtId="0" xfId="0" applyBorder="1" applyFont="1"/>
    <xf borderId="11" fillId="5" fontId="5" numFmtId="164" xfId="0" applyAlignment="1" applyBorder="1" applyFont="1" applyNumberFormat="1">
      <alignment horizontal="right"/>
    </xf>
    <xf borderId="11" fillId="0" fontId="9" numFmtId="3" xfId="0" applyBorder="1" applyFont="1" applyNumberFormat="1"/>
    <xf borderId="11" fillId="4" fontId="8" numFmtId="0" xfId="0" applyAlignment="1" applyBorder="1" applyFont="1">
      <alignment horizontal="right"/>
    </xf>
    <xf borderId="11" fillId="4" fontId="8" numFmtId="49" xfId="0" applyAlignment="1" applyBorder="1" applyFont="1" applyNumberFormat="1">
      <alignment horizontal="right"/>
    </xf>
    <xf borderId="0" fillId="3" fontId="10" numFmtId="4" xfId="0" applyBorder="1" applyFont="1" applyNumberFormat="1"/>
    <xf borderId="11" fillId="4" fontId="8" numFmtId="164" xfId="0" applyAlignment="1" applyBorder="1" applyFont="1" applyNumberFormat="1">
      <alignment horizontal="right"/>
    </xf>
    <xf borderId="36" fillId="2" fontId="4" numFmtId="0" xfId="0" applyBorder="1" applyFont="1"/>
    <xf borderId="37" fillId="2" fontId="1" numFmtId="0" xfId="0" applyBorder="1" applyFont="1"/>
    <xf borderId="37" fillId="2" fontId="4" numFmtId="0" xfId="0" applyAlignment="1" applyBorder="1" applyFont="1">
      <alignment horizontal="center"/>
    </xf>
    <xf borderId="11" fillId="4" fontId="8" numFmtId="0" xfId="0" applyAlignment="1" applyBorder="1" applyFont="1">
      <alignment horizontal="right" vertical="top" wrapText="1"/>
    </xf>
    <xf borderId="12" fillId="0" fontId="4" numFmtId="0" xfId="0" applyBorder="1" applyFont="1"/>
    <xf borderId="37" fillId="2" fontId="4" numFmtId="3" xfId="0" applyAlignment="1" applyBorder="1" applyFont="1" applyNumberFormat="1">
      <alignment horizontal="center"/>
    </xf>
    <xf borderId="38" fillId="4" fontId="8" numFmtId="0" xfId="0" applyAlignment="1" applyBorder="1" applyFont="1">
      <alignment horizontal="right"/>
    </xf>
    <xf borderId="37" fillId="2" fontId="1" numFmtId="3" xfId="0" applyBorder="1" applyFont="1" applyNumberFormat="1"/>
    <xf borderId="39" fillId="4" fontId="8" numFmtId="49" xfId="0" applyAlignment="1" applyBorder="1" applyFont="1" applyNumberFormat="1">
      <alignment horizontal="right"/>
    </xf>
    <xf borderId="13" fillId="4" fontId="8" numFmtId="164" xfId="0" applyAlignment="1" applyBorder="1" applyFont="1" applyNumberFormat="1">
      <alignment horizontal="right"/>
    </xf>
    <xf borderId="13" fillId="4" fontId="8" numFmtId="4" xfId="0" applyAlignment="1" applyBorder="1" applyFont="1" applyNumberFormat="1">
      <alignment horizontal="right" vertical="top" wrapText="1"/>
    </xf>
    <xf borderId="37" fillId="2" fontId="4" numFmtId="3" xfId="0" applyBorder="1" applyFont="1" applyNumberFormat="1"/>
    <xf borderId="13" fillId="4" fontId="8" numFmtId="0" xfId="0" applyAlignment="1" applyBorder="1" applyFont="1">
      <alignment horizontal="right" vertical="top" wrapText="1"/>
    </xf>
    <xf borderId="37" fillId="2" fontId="1" numFmtId="4" xfId="0" applyBorder="1" applyFont="1" applyNumberFormat="1"/>
    <xf borderId="38" fillId="4" fontId="8" numFmtId="0" xfId="0" applyAlignment="1" applyBorder="1" applyFont="1">
      <alignment horizontal="right" vertical="top" wrapText="1"/>
    </xf>
    <xf borderId="37" fillId="0" fontId="4" numFmtId="4" xfId="0" applyBorder="1" applyFont="1" applyNumberFormat="1"/>
    <xf borderId="40" fillId="5" fontId="4" numFmtId="0" xfId="0" applyBorder="1" applyFont="1"/>
    <xf borderId="41" fillId="2" fontId="1" numFmtId="4" xfId="0" applyBorder="1" applyFont="1" applyNumberFormat="1"/>
    <xf borderId="11" fillId="5" fontId="4" numFmtId="0" xfId="0" applyBorder="1" applyFont="1"/>
    <xf borderId="5" fillId="2" fontId="1" numFmtId="4" xfId="0" applyBorder="1" applyFont="1" applyNumberFormat="1"/>
    <xf borderId="11" fillId="5" fontId="4" numFmtId="49" xfId="0" applyBorder="1" applyFont="1" applyNumberFormat="1"/>
    <xf borderId="0" fillId="0" fontId="4" numFmtId="0" xfId="0" applyAlignment="1" applyFont="1">
      <alignment horizontal="center"/>
    </xf>
    <xf borderId="13" fillId="5" fontId="1" numFmtId="164" xfId="0" applyAlignment="1" applyBorder="1" applyFont="1" applyNumberFormat="1">
      <alignment horizontal="right"/>
    </xf>
    <xf borderId="0" fillId="0" fontId="4" numFmtId="165" xfId="0" applyFont="1" applyNumberFormat="1"/>
    <xf borderId="13" fillId="5" fontId="2" numFmtId="4" xfId="0" applyAlignment="1" applyBorder="1" applyFont="1" applyNumberFormat="1">
      <alignment horizontal="right" vertical="top" wrapText="1"/>
    </xf>
    <xf borderId="0" fillId="0" fontId="4" numFmtId="9" xfId="0" applyFont="1" applyNumberFormat="1"/>
    <xf borderId="13" fillId="5" fontId="2" numFmtId="4" xfId="0" applyAlignment="1" applyBorder="1" applyFont="1" applyNumberFormat="1">
      <alignment vertical="top" wrapText="1"/>
    </xf>
    <xf borderId="13" fillId="5" fontId="5" numFmtId="0" xfId="0" applyAlignment="1" applyBorder="1" applyFont="1">
      <alignment vertical="top" wrapText="1"/>
    </xf>
    <xf borderId="42" fillId="5" fontId="5" numFmtId="0" xfId="0" applyAlignment="1" applyBorder="1" applyFont="1">
      <alignment vertical="top" wrapText="1"/>
    </xf>
    <xf borderId="38" fillId="5" fontId="5" numFmtId="0" xfId="0" applyAlignment="1" applyBorder="1" applyFont="1">
      <alignment vertical="top" wrapText="1"/>
    </xf>
    <xf borderId="43" fillId="5" fontId="4" numFmtId="0" xfId="0" applyBorder="1" applyFont="1"/>
    <xf borderId="11" fillId="5" fontId="8" numFmtId="0" xfId="0" applyAlignment="1" applyBorder="1" applyFont="1">
      <alignment horizontal="right"/>
    </xf>
    <xf borderId="11" fillId="5" fontId="8" numFmtId="49" xfId="0" applyAlignment="1" applyBorder="1" applyFont="1" applyNumberFormat="1">
      <alignment horizontal="right"/>
    </xf>
    <xf borderId="11" fillId="5" fontId="11" numFmtId="164" xfId="0" applyAlignment="1" applyBorder="1" applyFont="1" applyNumberFormat="1">
      <alignment horizontal="right"/>
    </xf>
    <xf borderId="11" fillId="5" fontId="11" numFmtId="4" xfId="0" applyAlignment="1" applyBorder="1" applyFont="1" applyNumberFormat="1">
      <alignment horizontal="right" vertical="top" wrapText="1"/>
    </xf>
    <xf borderId="11" fillId="5" fontId="8" numFmtId="0" xfId="0" applyAlignment="1" applyBorder="1" applyFont="1">
      <alignment horizontal="right" vertical="top" wrapText="1"/>
    </xf>
    <xf borderId="24" fillId="4" fontId="0" numFmtId="0" xfId="0" applyAlignment="1" applyBorder="1" applyFont="1">
      <alignment horizontal="right"/>
    </xf>
    <xf borderId="22" fillId="4" fontId="0" numFmtId="49" xfId="0" applyAlignment="1" applyBorder="1" applyFont="1" applyNumberFormat="1">
      <alignment horizontal="right"/>
    </xf>
    <xf borderId="25" fillId="4" fontId="0" numFmtId="164" xfId="0" applyAlignment="1" applyBorder="1" applyFont="1" applyNumberFormat="1">
      <alignment horizontal="right"/>
    </xf>
    <xf borderId="25" fillId="4" fontId="8" numFmtId="4" xfId="0" applyAlignment="1" applyBorder="1" applyFont="1" applyNumberFormat="1">
      <alignment horizontal="right" vertical="top" wrapText="1"/>
    </xf>
    <xf borderId="25" fillId="4" fontId="8" numFmtId="0" xfId="0" applyAlignment="1" applyBorder="1" applyFont="1">
      <alignment horizontal="right" vertical="top" wrapText="1"/>
    </xf>
    <xf borderId="34" fillId="4" fontId="8" numFmtId="0" xfId="0" applyAlignment="1" applyBorder="1" applyFont="1">
      <alignment horizontal="right" vertical="top" wrapText="1"/>
    </xf>
    <xf borderId="24" fillId="4" fontId="8" numFmtId="49" xfId="0" applyAlignment="1" applyBorder="1" applyFont="1" applyNumberFormat="1">
      <alignment horizontal="right" vertical="top" wrapText="1"/>
    </xf>
    <xf borderId="12" fillId="4" fontId="4" numFmtId="0" xfId="0" applyBorder="1" applyFont="1"/>
    <xf borderId="0" fillId="4" fontId="0" numFmtId="0" xfId="0" applyFont="1"/>
    <xf borderId="24" fillId="5" fontId="4" numFmtId="0" xfId="0" applyBorder="1" applyFont="1"/>
    <xf borderId="22" fillId="5" fontId="4" numFmtId="49" xfId="0" applyBorder="1" applyFont="1" applyNumberFormat="1"/>
    <xf borderId="25" fillId="5" fontId="4" numFmtId="164" xfId="0" applyBorder="1" applyFont="1" applyNumberFormat="1"/>
    <xf borderId="25" fillId="5" fontId="11" numFmtId="4" xfId="0" applyAlignment="1" applyBorder="1" applyFont="1" applyNumberFormat="1">
      <alignment horizontal="right" vertical="top" wrapText="1"/>
    </xf>
    <xf borderId="25" fillId="5" fontId="11" numFmtId="4" xfId="0" applyAlignment="1" applyBorder="1" applyFont="1" applyNumberFormat="1">
      <alignment vertical="top" wrapText="1"/>
    </xf>
    <xf borderId="22" fillId="5" fontId="5" numFmtId="0" xfId="0" applyAlignment="1" applyBorder="1" applyFont="1">
      <alignment vertical="top" wrapText="1"/>
    </xf>
    <xf borderId="34" fillId="5" fontId="4" numFmtId="0" xfId="0" applyBorder="1" applyFont="1"/>
    <xf borderId="24" fillId="5" fontId="5" numFmtId="0" xfId="0" applyAlignment="1" applyBorder="1" applyFont="1">
      <alignment vertical="top" wrapText="1"/>
    </xf>
    <xf borderId="24" fillId="4" fontId="8" numFmtId="0" xfId="0" applyAlignment="1" applyBorder="1" applyFont="1">
      <alignment horizontal="right"/>
    </xf>
    <xf borderId="22" fillId="4" fontId="8" numFmtId="49" xfId="0" applyAlignment="1" applyBorder="1" applyFont="1" applyNumberFormat="1">
      <alignment horizontal="right"/>
    </xf>
    <xf borderId="25" fillId="4" fontId="8" numFmtId="164" xfId="0" applyAlignment="1" applyBorder="1" applyFont="1" applyNumberFormat="1">
      <alignment horizontal="right"/>
    </xf>
    <xf borderId="22" fillId="4" fontId="8" numFmtId="0" xfId="0" applyAlignment="1" applyBorder="1" applyFont="1">
      <alignment horizontal="right" vertical="top" wrapText="1"/>
    </xf>
    <xf borderId="24" fillId="4" fontId="8" numFmtId="0" xfId="0" applyAlignment="1" applyBorder="1" applyFont="1">
      <alignment horizontal="right" vertical="top" wrapText="1"/>
    </xf>
    <xf borderId="19" fillId="4" fontId="4" numFmtId="0" xfId="0" applyBorder="1" applyFont="1"/>
    <xf borderId="11" fillId="5" fontId="4" numFmtId="164" xfId="0" applyBorder="1" applyFont="1" applyNumberFormat="1"/>
    <xf borderId="11" fillId="5" fontId="2" numFmtId="4" xfId="0" applyAlignment="1" applyBorder="1" applyFont="1" applyNumberFormat="1">
      <alignment vertical="top" wrapText="1"/>
    </xf>
    <xf borderId="11" fillId="5" fontId="5" numFmtId="0" xfId="0" applyAlignment="1" applyBorder="1" applyFont="1">
      <alignment vertical="top" wrapText="1"/>
    </xf>
    <xf borderId="11" fillId="4" fontId="8" numFmtId="14" xfId="0" applyAlignment="1" applyBorder="1" applyFont="1" applyNumberFormat="1">
      <alignment horizontal="right"/>
    </xf>
    <xf borderId="11" fillId="4" fontId="8" numFmtId="4" xfId="0" applyAlignment="1" applyBorder="1" applyFont="1" applyNumberFormat="1">
      <alignment horizontal="right" wrapText="1"/>
    </xf>
    <xf borderId="11" fillId="4" fontId="8" numFmtId="0" xfId="0" applyAlignment="1" applyBorder="1" applyFont="1">
      <alignment horizontal="right" wrapText="1"/>
    </xf>
    <xf borderId="11" fillId="5" fontId="8" numFmtId="164" xfId="0" applyAlignment="1" applyBorder="1" applyFont="1" applyNumberFormat="1">
      <alignment horizontal="right"/>
    </xf>
    <xf borderId="11" fillId="5" fontId="11" numFmtId="4" xfId="0" applyAlignment="1" applyBorder="1" applyFont="1" applyNumberFormat="1">
      <alignment horizontal="right" wrapText="1"/>
    </xf>
    <xf borderId="11" fillId="5" fontId="8" numFmtId="0" xfId="0" applyAlignment="1" applyBorder="1" applyFont="1">
      <alignment horizontal="right" wrapText="1"/>
    </xf>
    <xf borderId="11" fillId="4" fontId="8" numFmtId="49" xfId="0" applyAlignment="1" applyBorder="1" applyFont="1" applyNumberFormat="1">
      <alignment horizontal="right" wrapText="1"/>
    </xf>
    <xf borderId="22" fillId="4" fontId="4" numFmtId="0" xfId="0" applyBorder="1" applyFont="1"/>
    <xf borderId="23" fillId="4" fontId="4" numFmtId="0" xfId="0" applyBorder="1" applyFont="1"/>
    <xf borderId="20" fillId="4" fontId="4" numFmtId="0" xfId="0" applyBorder="1" applyFont="1"/>
    <xf borderId="32" fillId="4" fontId="4" numFmtId="0" xfId="0" applyBorder="1" applyFont="1"/>
    <xf borderId="11" fillId="5" fontId="8" numFmtId="49" xfId="0" applyAlignment="1" applyBorder="1" applyFont="1" applyNumberFormat="1">
      <alignment horizontal="right" wrapText="1"/>
    </xf>
    <xf borderId="11" fillId="4" fontId="4" numFmtId="0" xfId="0" applyBorder="1" applyFont="1"/>
    <xf borderId="0" fillId="4" fontId="4" numFmtId="4" xfId="0" applyFont="1" applyNumberFormat="1"/>
    <xf borderId="25" fillId="4" fontId="4" numFmtId="0" xfId="0" applyBorder="1" applyFont="1"/>
    <xf borderId="11" fillId="4" fontId="8" numFmtId="4" xfId="0" applyAlignment="1" applyBorder="1" applyFont="1" applyNumberFormat="1">
      <alignment horizontal="right" wrapText="1"/>
    </xf>
    <xf borderId="25" fillId="5" fontId="4" numFmtId="0" xfId="0" applyBorder="1" applyFont="1"/>
    <xf borderId="25" fillId="4" fontId="4" numFmtId="0" xfId="0" applyBorder="1" applyFont="1"/>
    <xf borderId="0" fillId="4" fontId="4" numFmtId="0" xfId="0" applyBorder="1" applyFont="1"/>
    <xf borderId="11" fillId="0" fontId="11" numFmtId="0" xfId="0" applyAlignment="1" applyBorder="1" applyFont="1">
      <alignment horizontal="right" wrapText="1"/>
    </xf>
    <xf borderId="11" fillId="0" fontId="11" numFmtId="4" xfId="0" applyAlignment="1" applyBorder="1" applyFont="1" applyNumberFormat="1">
      <alignment horizontal="right" wrapText="1"/>
    </xf>
    <xf borderId="11" fillId="0" fontId="8" numFmtId="0" xfId="0" applyAlignment="1" applyBorder="1" applyFont="1">
      <alignment horizontal="right" wrapText="1"/>
    </xf>
    <xf borderId="17" fillId="6" fontId="11" numFmtId="0" xfId="0" applyAlignment="1" applyBorder="1" applyFill="1" applyFont="1">
      <alignment horizontal="right" wrapText="1"/>
    </xf>
    <xf borderId="44" fillId="0" fontId="3" numFmtId="0" xfId="0" applyBorder="1" applyFont="1"/>
    <xf borderId="23" fillId="0" fontId="3" numFmtId="0" xfId="0" applyBorder="1" applyFont="1"/>
    <xf borderId="17" fillId="6" fontId="11" numFmtId="0" xfId="0" applyAlignment="1" applyBorder="1" applyFont="1">
      <alignment horizontal="right" wrapText="1"/>
    </xf>
    <xf borderId="11" fillId="6" fontId="11" numFmtId="0" xfId="0" applyAlignment="1" applyBorder="1" applyFont="1">
      <alignment horizontal="right" wrapText="1"/>
    </xf>
    <xf borderId="40" fillId="0" fontId="4" numFmtId="0" xfId="0" applyAlignment="1" applyBorder="1" applyFont="1">
      <alignment vertical="center" wrapText="1"/>
    </xf>
    <xf borderId="8" fillId="0" fontId="1" numFmtId="0" xfId="0" applyAlignment="1" applyBorder="1" applyFont="1">
      <alignment vertical="center" wrapText="1"/>
    </xf>
    <xf borderId="16" fillId="0" fontId="1" numFmtId="0" xfId="0" applyAlignment="1" applyBorder="1" applyFont="1">
      <alignment vertical="center" wrapText="1"/>
    </xf>
    <xf borderId="11" fillId="4" fontId="8" numFmtId="0" xfId="0" applyAlignment="1" applyBorder="1" applyFont="1">
      <alignment horizontal="right"/>
    </xf>
    <xf borderId="11" fillId="5" fontId="2" numFmtId="0" xfId="0" applyAlignment="1" applyBorder="1" applyFont="1">
      <alignment horizontal="right"/>
    </xf>
    <xf borderId="20" fillId="4" fontId="5" numFmtId="0" xfId="0" applyBorder="1" applyFont="1"/>
    <xf borderId="21" fillId="4" fontId="4" numFmtId="0" xfId="0" applyBorder="1" applyFont="1"/>
    <xf borderId="0" fillId="4" fontId="4" numFmtId="0" xfId="0" applyFont="1"/>
    <xf borderId="24" fillId="4" fontId="4" numFmtId="0" xfId="0" applyAlignment="1" applyBorder="1" applyFont="1">
      <alignment horizontal="right"/>
    </xf>
    <xf borderId="22" fillId="4" fontId="4" numFmtId="49" xfId="0" applyAlignment="1" applyBorder="1" applyFont="1" applyNumberFormat="1">
      <alignment horizontal="right"/>
    </xf>
    <xf borderId="25" fillId="4" fontId="4" numFmtId="164" xfId="0" applyAlignment="1" applyBorder="1" applyFont="1" applyNumberFormat="1">
      <alignment horizontal="right"/>
    </xf>
    <xf borderId="25" fillId="4" fontId="5" numFmtId="4" xfId="0" applyAlignment="1" applyBorder="1" applyFont="1" applyNumberFormat="1">
      <alignment horizontal="right" vertical="top" wrapText="1"/>
    </xf>
    <xf borderId="25" fillId="4" fontId="5" numFmtId="0" xfId="0" applyAlignment="1" applyBorder="1" applyFont="1">
      <alignment horizontal="right" vertical="top" wrapText="1"/>
    </xf>
    <xf borderId="17" fillId="4" fontId="5" numFmtId="0" xfId="0" applyAlignment="1" applyBorder="1" applyFont="1">
      <alignment horizontal="right" vertical="top" wrapText="1"/>
    </xf>
    <xf borderId="24" fillId="4" fontId="5" numFmtId="0" xfId="0" applyAlignment="1" applyBorder="1" applyFont="1">
      <alignment horizontal="right" vertical="top" wrapText="1"/>
    </xf>
    <xf borderId="45" fillId="4" fontId="4" numFmtId="0" xfId="0" applyAlignment="1" applyBorder="1" applyFont="1">
      <alignment horizontal="right"/>
    </xf>
    <xf borderId="23" fillId="4" fontId="4" numFmtId="49" xfId="0" applyAlignment="1" applyBorder="1" applyFont="1" applyNumberFormat="1">
      <alignment horizontal="right"/>
    </xf>
    <xf borderId="45" fillId="4" fontId="5" numFmtId="0" xfId="0" applyAlignment="1" applyBorder="1" applyFont="1">
      <alignment horizontal="right" vertical="top" wrapText="1"/>
    </xf>
    <xf borderId="24" fillId="5" fontId="4" numFmtId="0" xfId="0" applyAlignment="1" applyBorder="1" applyFont="1">
      <alignment horizontal="right"/>
    </xf>
    <xf borderId="25" fillId="4" fontId="5" numFmtId="0" xfId="0" applyAlignment="1" applyBorder="1" applyFont="1">
      <alignment horizontal="right"/>
    </xf>
    <xf borderId="22" fillId="4" fontId="5" numFmtId="49" xfId="0" applyAlignment="1" applyBorder="1" applyFont="1" applyNumberFormat="1">
      <alignment horizontal="right"/>
    </xf>
    <xf borderId="34" fillId="4" fontId="5" numFmtId="0" xfId="0" applyAlignment="1" applyBorder="1" applyFont="1">
      <alignment horizontal="right" vertical="top" wrapText="1"/>
    </xf>
    <xf borderId="21" fillId="4" fontId="5" numFmtId="49" xfId="0" applyAlignment="1" applyBorder="1" applyFont="1" applyNumberFormat="1">
      <alignment horizontal="right" vertical="top" wrapText="1"/>
    </xf>
    <xf borderId="11" fillId="4" fontId="8" numFmtId="49" xfId="0" applyAlignment="1" applyBorder="1" applyFont="1" applyNumberFormat="1">
      <alignment horizontal="right" vertical="top" wrapText="1"/>
    </xf>
    <xf borderId="21" fillId="4" fontId="4" numFmtId="0" xfId="0" applyBorder="1" applyFont="1"/>
    <xf borderId="11" fillId="5" fontId="11" numFmtId="0" xfId="0" applyAlignment="1" applyBorder="1" applyFont="1">
      <alignment horizontal="right"/>
    </xf>
    <xf borderId="45" fillId="4" fontId="0" numFmtId="0" xfId="0" applyAlignment="1" applyBorder="1" applyFont="1">
      <alignment horizontal="right"/>
    </xf>
    <xf borderId="23" fillId="4" fontId="0" numFmtId="49" xfId="0" applyAlignment="1" applyBorder="1" applyFont="1" applyNumberFormat="1">
      <alignment horizontal="right"/>
    </xf>
    <xf borderId="11" fillId="4" fontId="0" numFmtId="164" xfId="0" applyAlignment="1" applyBorder="1" applyFont="1" applyNumberFormat="1">
      <alignment horizontal="right"/>
    </xf>
    <xf borderId="25" fillId="4" fontId="0" numFmtId="0" xfId="0" applyAlignment="1" applyBorder="1" applyFont="1">
      <alignment horizontal="right"/>
    </xf>
    <xf borderId="25" fillId="4" fontId="0" numFmtId="49" xfId="0" applyAlignment="1" applyBorder="1" applyFont="1" applyNumberFormat="1">
      <alignment horizontal="right"/>
    </xf>
    <xf borderId="25" fillId="5" fontId="4" numFmtId="49" xfId="0" applyAlignment="1" applyBorder="1" applyFont="1" applyNumberFormat="1">
      <alignment horizontal="right"/>
    </xf>
    <xf borderId="12" fillId="4" fontId="4" numFmtId="0" xfId="0" applyBorder="1" applyFont="1"/>
    <xf borderId="46" fillId="5" fontId="4" numFmtId="0" xfId="0" applyAlignment="1" applyBorder="1" applyFont="1">
      <alignment horizontal="right"/>
    </xf>
    <xf borderId="39" fillId="5" fontId="4" numFmtId="49" xfId="0" applyAlignment="1" applyBorder="1" applyFont="1" applyNumberFormat="1">
      <alignment horizontal="right"/>
    </xf>
    <xf borderId="13" fillId="5" fontId="5" numFmtId="0" xfId="0" applyAlignment="1" applyBorder="1" applyFont="1">
      <alignment horizontal="right" vertical="top" wrapText="1"/>
    </xf>
    <xf borderId="42" fillId="5" fontId="5" numFmtId="0" xfId="0" applyAlignment="1" applyBorder="1" applyFont="1">
      <alignment horizontal="right" vertical="top" wrapText="1"/>
    </xf>
    <xf borderId="38" fillId="5" fontId="5" numFmtId="0" xfId="0" applyAlignment="1" applyBorder="1" applyFont="1">
      <alignment horizontal="right" vertical="top" wrapText="1"/>
    </xf>
    <xf borderId="11" fillId="4" fontId="0" numFmtId="0" xfId="0" applyAlignment="1" applyBorder="1" applyFont="1">
      <alignment horizontal="right"/>
    </xf>
    <xf borderId="11" fillId="4" fontId="0" numFmtId="49" xfId="0" applyAlignment="1" applyBorder="1" applyFont="1" applyNumberFormat="1">
      <alignment horizontal="right"/>
    </xf>
    <xf borderId="11" fillId="5" fontId="0" numFmtId="0" xfId="0" applyAlignment="1" applyBorder="1" applyFont="1">
      <alignment horizontal="right"/>
    </xf>
    <xf borderId="11" fillId="5" fontId="0" numFmtId="49" xfId="0" applyAlignment="1" applyBorder="1" applyFont="1" applyNumberFormat="1">
      <alignment horizontal="right"/>
    </xf>
    <xf borderId="11" fillId="5" fontId="12" numFmtId="164" xfId="0" applyAlignment="1" applyBorder="1" applyFont="1" applyNumberFormat="1">
      <alignment horizontal="right"/>
    </xf>
    <xf borderId="11" fillId="5" fontId="0" numFmtId="164" xfId="0" applyAlignment="1" applyBorder="1" applyFont="1" applyNumberFormat="1">
      <alignment horizontal="right"/>
    </xf>
    <xf borderId="11" fillId="5" fontId="8" numFmtId="49" xfId="0" applyAlignment="1" applyBorder="1" applyFont="1" applyNumberFormat="1">
      <alignment horizontal="right" vertical="top" wrapText="1"/>
    </xf>
    <xf borderId="25" fillId="4" fontId="8" numFmtId="4" xfId="0" applyAlignment="1" applyBorder="1" applyFont="1" applyNumberFormat="1">
      <alignment horizontal="right" wrapText="1"/>
    </xf>
    <xf borderId="22" fillId="4" fontId="8" numFmtId="0" xfId="0" applyAlignment="1" applyBorder="1" applyFont="1">
      <alignment horizontal="right" wrapText="1"/>
    </xf>
    <xf borderId="34" fillId="4" fontId="8" numFmtId="0" xfId="0" applyAlignment="1" applyBorder="1" applyFont="1">
      <alignment horizontal="right" wrapText="1"/>
    </xf>
    <xf borderId="24" fillId="4" fontId="8" numFmtId="49" xfId="0" applyAlignment="1" applyBorder="1" applyFont="1" applyNumberFormat="1">
      <alignment horizontal="right" wrapText="1"/>
    </xf>
    <xf borderId="20" fillId="4" fontId="4" numFmtId="0" xfId="0" applyBorder="1" applyFont="1"/>
    <xf borderId="25" fillId="5" fontId="1" numFmtId="164" xfId="0" applyBorder="1" applyFont="1" applyNumberFormat="1"/>
    <xf borderId="25" fillId="5" fontId="2" numFmtId="4" xfId="0" applyAlignment="1" applyBorder="1" applyFont="1" applyNumberFormat="1">
      <alignment vertical="top" wrapText="1"/>
    </xf>
    <xf borderId="34" fillId="5" fontId="5" numFmtId="0" xfId="0" applyAlignment="1" applyBorder="1" applyFont="1">
      <alignment vertical="top" wrapText="1"/>
    </xf>
    <xf borderId="20" fillId="5" fontId="4" numFmtId="0" xfId="0" applyBorder="1" applyFont="1"/>
    <xf borderId="24" fillId="4" fontId="8" numFmtId="0" xfId="0" applyAlignment="1" applyBorder="1" applyFont="1">
      <alignment horizontal="right" wrapText="1"/>
    </xf>
    <xf borderId="24" fillId="4" fontId="4" numFmtId="0" xfId="0" applyBorder="1" applyFont="1"/>
    <xf borderId="45" fillId="4" fontId="8" numFmtId="0" xfId="0" applyAlignment="1" applyBorder="1" applyFont="1">
      <alignment horizontal="right"/>
    </xf>
    <xf borderId="23" fillId="4" fontId="8" numFmtId="49" xfId="0" applyAlignment="1" applyBorder="1" applyFont="1" applyNumberFormat="1">
      <alignment horizontal="right"/>
    </xf>
    <xf borderId="23" fillId="4" fontId="8" numFmtId="0" xfId="0" applyAlignment="1" applyBorder="1" applyFont="1">
      <alignment horizontal="right" wrapText="1"/>
    </xf>
    <xf borderId="45" fillId="4" fontId="8" numFmtId="0" xfId="0" applyAlignment="1" applyBorder="1" applyFont="1">
      <alignment horizontal="right" wrapText="1"/>
    </xf>
    <xf borderId="45" fillId="4" fontId="4" numFmtId="0" xfId="0" applyBorder="1" applyFont="1"/>
    <xf borderId="11" fillId="4" fontId="8" numFmtId="0" xfId="0" applyAlignment="1" applyBorder="1" applyFont="1">
      <alignment horizontal="right" wrapText="1"/>
    </xf>
    <xf borderId="44" fillId="4" fontId="4" numFmtId="0" xfId="0" applyBorder="1" applyFont="1"/>
    <xf borderId="22" fillId="4" fontId="4" numFmtId="0" xfId="0" applyBorder="1" applyFont="1"/>
    <xf borderId="25" fillId="4" fontId="8" numFmtId="0" xfId="0" applyAlignment="1" applyBorder="1" applyFont="1">
      <alignment horizontal="right" wrapText="1"/>
    </xf>
    <xf borderId="25" fillId="5" fontId="8" numFmtId="0" xfId="0" applyAlignment="1" applyBorder="1" applyFont="1">
      <alignment horizontal="right" wrapText="1"/>
    </xf>
    <xf borderId="22" fillId="4" fontId="8" numFmtId="164" xfId="0" applyAlignment="1" applyBorder="1" applyFont="1" applyNumberFormat="1">
      <alignment horizontal="right"/>
    </xf>
    <xf borderId="24" fillId="5" fontId="8" numFmtId="0" xfId="0" applyAlignment="1" applyBorder="1" applyFont="1">
      <alignment horizontal="right"/>
    </xf>
    <xf borderId="21" fillId="5" fontId="8" numFmtId="49" xfId="0" applyAlignment="1" applyBorder="1" applyFont="1" applyNumberFormat="1">
      <alignment horizontal="right"/>
    </xf>
    <xf borderId="22" fillId="5" fontId="11" numFmtId="164" xfId="0" applyAlignment="1" applyBorder="1" applyFont="1" applyNumberFormat="1">
      <alignment horizontal="right"/>
    </xf>
    <xf borderId="25" fillId="5" fontId="11" numFmtId="4" xfId="0" applyAlignment="1" applyBorder="1" applyFont="1" applyNumberFormat="1">
      <alignment horizontal="right" wrapText="1"/>
    </xf>
    <xf borderId="47" fillId="4" fontId="8" numFmtId="0" xfId="0" applyAlignment="1" applyBorder="1" applyFont="1">
      <alignment horizontal="right"/>
    </xf>
    <xf borderId="25" fillId="4" fontId="8" numFmtId="4" xfId="0" applyAlignment="1" applyBorder="1" applyFont="1" applyNumberFormat="1">
      <alignment horizontal="right" wrapText="1"/>
    </xf>
    <xf borderId="25" fillId="4" fontId="8" numFmtId="0" xfId="0" applyAlignment="1" applyBorder="1" applyFont="1">
      <alignment horizontal="right" wrapText="1"/>
    </xf>
    <xf borderId="48" fillId="5" fontId="8" numFmtId="0" xfId="0" applyAlignment="1" applyBorder="1" applyFont="1">
      <alignment horizontal="right"/>
    </xf>
    <xf borderId="49" fillId="0" fontId="1" numFmtId="0" xfId="0" applyAlignment="1" applyBorder="1" applyFont="1">
      <alignment wrapText="1"/>
    </xf>
    <xf borderId="50" fillId="0" fontId="1" numFmtId="0" xfId="0" applyAlignment="1" applyBorder="1" applyFont="1">
      <alignment wrapText="1"/>
    </xf>
    <xf borderId="35" fillId="0" fontId="1" numFmtId="0" xfId="0" applyAlignment="1" applyBorder="1" applyFont="1">
      <alignment wrapText="1"/>
    </xf>
    <xf borderId="25" fillId="0" fontId="2" numFmtId="4" xfId="0" applyAlignment="1" applyBorder="1" applyFont="1" applyNumberFormat="1">
      <alignment horizontal="right" vertical="top" wrapText="1"/>
    </xf>
    <xf borderId="25" fillId="0" fontId="2" numFmtId="4" xfId="0" applyAlignment="1" applyBorder="1" applyFont="1" applyNumberFormat="1">
      <alignment vertical="top" wrapText="1"/>
    </xf>
    <xf borderId="34" fillId="0" fontId="5" numFmtId="0" xfId="0" applyAlignment="1" applyBorder="1" applyFont="1">
      <alignment vertical="top" wrapText="1"/>
    </xf>
    <xf borderId="21" fillId="0" fontId="3" numFmtId="0" xfId="0" applyBorder="1" applyFont="1"/>
    <xf borderId="22" fillId="0" fontId="3" numFmtId="0" xfId="0" applyBorder="1" applyFont="1"/>
    <xf borderId="51" fillId="6" fontId="2" numFmtId="0" xfId="0" applyAlignment="1" applyBorder="1" applyFont="1">
      <alignment vertical="center" wrapText="1"/>
    </xf>
    <xf borderId="52" fillId="0" fontId="3" numFmtId="0" xfId="0" applyBorder="1" applyFont="1"/>
    <xf borderId="52" fillId="0" fontId="3" numFmtId="0" xfId="0" applyBorder="1" applyFont="1"/>
    <xf borderId="51" fillId="6" fontId="2" numFmtId="0" xfId="0" applyAlignment="1" applyBorder="1" applyFont="1">
      <alignment vertical="center" wrapText="1"/>
    </xf>
    <xf borderId="40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.57"/>
    <col customWidth="1" min="2" max="2" width="45.29"/>
    <col customWidth="1" hidden="1" min="3" max="3" width="39.57"/>
    <col customWidth="1" min="4" max="4" width="6.57"/>
    <col customWidth="1" min="5" max="5" width="6.0"/>
    <col customWidth="1" min="6" max="6" width="10.57"/>
    <col customWidth="1" min="7" max="7" width="12.71"/>
    <col customWidth="1" hidden="1" min="8" max="8" width="10.0"/>
    <col customWidth="1" min="9" max="9" width="9.14"/>
    <col customWidth="1" min="10" max="10" width="12.71"/>
    <col customWidth="1" hidden="1" min="11" max="11" width="10.14"/>
    <col customWidth="1" hidden="1" min="12" max="12" width="10.43"/>
    <col customWidth="1" min="13" max="13" width="11.71"/>
    <col customWidth="1" hidden="1" min="14" max="14" width="11.29"/>
    <col customWidth="1" hidden="1" min="15" max="15"/>
    <col customWidth="1" min="16" max="17" width="10.14"/>
    <col customWidth="1" hidden="1" min="18" max="18" width="10.0"/>
    <col customWidth="1" min="19" max="28" width="9.14"/>
  </cols>
  <sheetData>
    <row r="1" ht="38.25" customHeight="1">
      <c r="A1" s="1" t="s">
        <v>0</v>
      </c>
      <c r="B1" s="4" t="s">
        <v>1</v>
      </c>
      <c r="C1" s="4"/>
      <c r="D1" s="4" t="s">
        <v>2</v>
      </c>
      <c r="E1" s="5" t="s">
        <v>3</v>
      </c>
      <c r="F1" s="5" t="s">
        <v>4</v>
      </c>
      <c r="G1" s="4" t="s">
        <v>5</v>
      </c>
      <c r="H1" s="4" t="str">
        <f>SUM(H6+H14+#REF!+#REF!+H20+H29+#REF!+H35+H40+#REF!)</f>
        <v>#REF!</v>
      </c>
      <c r="I1" s="5" t="s">
        <v>7</v>
      </c>
      <c r="J1" s="5" t="s">
        <v>8</v>
      </c>
      <c r="K1" s="8" t="s">
        <v>9</v>
      </c>
      <c r="L1" s="10" t="s">
        <v>10</v>
      </c>
      <c r="M1" s="10" t="s">
        <v>11</v>
      </c>
      <c r="N1" s="10" t="s">
        <v>12</v>
      </c>
      <c r="O1" s="10" t="s">
        <v>12</v>
      </c>
      <c r="P1" s="11" t="s">
        <v>13</v>
      </c>
      <c r="Q1" s="12" t="s">
        <v>14</v>
      </c>
      <c r="R1" s="13" t="s">
        <v>15</v>
      </c>
      <c r="S1" s="14"/>
      <c r="T1" s="7"/>
      <c r="U1" s="7"/>
      <c r="V1" s="7"/>
      <c r="W1" s="7"/>
      <c r="X1" s="7"/>
      <c r="Y1" s="7"/>
      <c r="Z1" s="7"/>
      <c r="AA1" s="7"/>
      <c r="AB1" s="7"/>
    </row>
    <row r="2" ht="12.75" customHeight="1">
      <c r="A2" s="15">
        <v>1.0</v>
      </c>
      <c r="B2" s="16" t="s">
        <v>17</v>
      </c>
      <c r="C2" s="17" t="s">
        <v>18</v>
      </c>
      <c r="D2" s="19"/>
      <c r="E2" s="21"/>
      <c r="F2" s="21"/>
      <c r="G2" s="23"/>
      <c r="H2" s="23"/>
      <c r="I2" s="23"/>
      <c r="J2" s="23"/>
      <c r="K2" s="25"/>
      <c r="L2" s="27"/>
      <c r="M2" s="27"/>
      <c r="N2" s="27"/>
      <c r="O2" s="27"/>
      <c r="P2" s="27"/>
      <c r="Q2" s="28"/>
      <c r="R2" s="28"/>
      <c r="S2" s="14"/>
      <c r="T2" s="7"/>
      <c r="U2" s="7"/>
      <c r="V2" s="7"/>
      <c r="W2" s="7"/>
      <c r="X2" s="7"/>
      <c r="Y2" s="7"/>
      <c r="Z2" s="7"/>
      <c r="AA2" s="7"/>
      <c r="AB2" s="7"/>
    </row>
    <row r="3" ht="12.75" customHeight="1">
      <c r="A3" s="30" t="s">
        <v>20</v>
      </c>
      <c r="B3" s="32" t="s">
        <v>22</v>
      </c>
      <c r="C3" s="34"/>
      <c r="D3" s="19" t="s">
        <v>25</v>
      </c>
      <c r="E3" s="21">
        <v>12.0</v>
      </c>
      <c r="F3" s="21">
        <v>1650.0</v>
      </c>
      <c r="G3" s="23" t="str">
        <f>E3*F3</f>
        <v>19,800</v>
      </c>
      <c r="H3" s="23" t="str">
        <f>G3/15.6466</f>
        <v>1,265</v>
      </c>
      <c r="I3" s="23"/>
      <c r="J3" s="23" t="str">
        <f>G3-I3</f>
        <v>19,800</v>
      </c>
      <c r="K3" s="38"/>
      <c r="L3" s="38"/>
      <c r="M3" s="38"/>
      <c r="N3" s="38"/>
      <c r="O3" s="38"/>
      <c r="P3" s="44"/>
      <c r="Q3" s="45"/>
      <c r="R3" s="48" t="str">
        <f>J3-Q3</f>
        <v>19,800.00</v>
      </c>
      <c r="S3" s="14"/>
      <c r="T3" s="7"/>
      <c r="U3" s="7"/>
      <c r="V3" s="7"/>
      <c r="W3" s="7"/>
      <c r="X3" s="7"/>
      <c r="Y3" s="7"/>
      <c r="Z3" s="7"/>
      <c r="AA3" s="7"/>
      <c r="AB3" s="7"/>
    </row>
    <row r="4" ht="12.75" customHeight="1">
      <c r="A4" s="30"/>
      <c r="B4" s="32"/>
      <c r="C4" s="32"/>
      <c r="D4" s="19"/>
      <c r="E4" s="21"/>
      <c r="F4" s="21"/>
      <c r="G4" s="23"/>
      <c r="H4" s="23"/>
      <c r="I4" s="23"/>
      <c r="J4" s="23"/>
      <c r="K4" s="38"/>
      <c r="L4" s="38"/>
      <c r="M4" s="38"/>
      <c r="N4" s="38"/>
      <c r="O4" s="38"/>
      <c r="P4" s="44"/>
      <c r="Q4" s="45"/>
      <c r="R4" s="48"/>
      <c r="S4" s="14"/>
      <c r="T4" s="7"/>
      <c r="U4" s="7"/>
      <c r="V4" s="7"/>
      <c r="W4" s="7"/>
      <c r="X4" s="7"/>
      <c r="Y4" s="7"/>
      <c r="Z4" s="7"/>
      <c r="AA4" s="7"/>
      <c r="AB4" s="7"/>
    </row>
    <row r="5" ht="12.75" hidden="1" customHeight="1">
      <c r="A5" s="30"/>
      <c r="B5" s="32"/>
      <c r="C5" s="32"/>
      <c r="D5" s="19"/>
      <c r="E5" s="21"/>
      <c r="F5" s="21"/>
      <c r="G5" s="23"/>
      <c r="H5" s="23"/>
      <c r="I5" s="23"/>
      <c r="J5" s="23"/>
      <c r="K5" s="38"/>
      <c r="L5" s="38"/>
      <c r="M5" s="38"/>
      <c r="N5" s="38"/>
      <c r="O5" s="38"/>
      <c r="P5" s="44"/>
      <c r="Q5" s="45"/>
      <c r="R5" s="48"/>
      <c r="S5" s="14"/>
      <c r="T5" s="7"/>
      <c r="U5" s="7"/>
      <c r="V5" s="7"/>
      <c r="W5" s="7"/>
      <c r="X5" s="7"/>
      <c r="Y5" s="7"/>
      <c r="Z5" s="7"/>
      <c r="AA5" s="7"/>
      <c r="AB5" s="7"/>
    </row>
    <row r="6" ht="12.75" customHeight="1">
      <c r="A6" s="15"/>
      <c r="B6" s="17" t="s">
        <v>33</v>
      </c>
      <c r="C6" s="17" t="s">
        <v>34</v>
      </c>
      <c r="D6" s="50"/>
      <c r="E6" s="51"/>
      <c r="F6" s="51"/>
      <c r="G6" s="53" t="str">
        <f>SUM(G3:G5)</f>
        <v>19,800</v>
      </c>
      <c r="H6" s="53" t="str">
        <f>G6/15.6466</f>
        <v>1,265</v>
      </c>
      <c r="I6" s="55"/>
      <c r="J6" s="53" t="str">
        <f>SUM(J3:J4)</f>
        <v>19,800</v>
      </c>
      <c r="K6" s="57"/>
      <c r="L6" s="57"/>
      <c r="M6" s="57"/>
      <c r="N6" s="57"/>
      <c r="O6" s="57"/>
      <c r="P6" s="57"/>
      <c r="Q6" s="59"/>
      <c r="R6" s="61" t="str">
        <f>SUM(R3:R5)</f>
        <v>19,800.00</v>
      </c>
      <c r="S6" s="14"/>
      <c r="T6" s="7"/>
      <c r="U6" s="7"/>
      <c r="V6" s="7"/>
      <c r="W6" s="7"/>
      <c r="X6" s="7"/>
      <c r="Y6" s="7"/>
      <c r="Z6" s="7"/>
      <c r="AA6" s="7"/>
      <c r="AB6" s="7"/>
    </row>
    <row r="7" ht="2.25" customHeight="1">
      <c r="A7" s="64"/>
      <c r="B7" s="32"/>
      <c r="C7" s="32"/>
      <c r="D7" s="19"/>
      <c r="E7" s="21"/>
      <c r="F7" s="21"/>
      <c r="G7" s="23"/>
      <c r="H7" s="23"/>
      <c r="I7" s="23"/>
      <c r="J7" s="23"/>
      <c r="K7" s="38"/>
      <c r="L7" s="38"/>
      <c r="M7" s="38"/>
      <c r="N7" s="38"/>
      <c r="O7" s="38"/>
      <c r="P7" s="44"/>
      <c r="Q7" s="45"/>
      <c r="R7" s="48"/>
      <c r="S7" s="14"/>
      <c r="T7" s="7"/>
      <c r="U7" s="7"/>
      <c r="V7" s="7"/>
      <c r="W7" s="7"/>
      <c r="X7" s="7"/>
      <c r="Y7" s="7"/>
      <c r="Z7" s="7"/>
      <c r="AA7" s="7"/>
      <c r="AB7" s="7"/>
    </row>
    <row r="8" ht="12.75" customHeight="1">
      <c r="A8" s="15">
        <v>2.0</v>
      </c>
      <c r="B8" s="17" t="s">
        <v>47</v>
      </c>
      <c r="C8" s="17" t="s">
        <v>48</v>
      </c>
      <c r="D8" s="19"/>
      <c r="E8" s="21"/>
      <c r="F8" s="21"/>
      <c r="G8" s="23"/>
      <c r="H8" s="23"/>
      <c r="I8" s="23"/>
      <c r="J8" s="23"/>
      <c r="K8" s="38"/>
      <c r="L8" s="38"/>
      <c r="M8" s="38"/>
      <c r="N8" s="38"/>
      <c r="O8" s="38"/>
      <c r="P8" s="44"/>
      <c r="Q8" s="45"/>
      <c r="R8" s="48"/>
      <c r="S8" s="14"/>
      <c r="T8" s="7"/>
      <c r="U8" s="7"/>
      <c r="V8" s="7"/>
      <c r="W8" s="7"/>
      <c r="X8" s="7"/>
      <c r="Y8" s="7"/>
      <c r="Z8" s="7"/>
      <c r="AA8" s="7"/>
      <c r="AB8" s="7"/>
    </row>
    <row r="9" ht="12.75" customHeight="1">
      <c r="A9" s="30" t="s">
        <v>49</v>
      </c>
      <c r="B9" s="32" t="s">
        <v>50</v>
      </c>
      <c r="C9" s="32" t="s">
        <v>51</v>
      </c>
      <c r="D9" s="19" t="s">
        <v>25</v>
      </c>
      <c r="E9" s="21">
        <v>12.0</v>
      </c>
      <c r="F9" s="21">
        <v>500.0</v>
      </c>
      <c r="G9" s="23" t="str">
        <f t="shared" ref="G9:G13" si="1">E9*F9</f>
        <v>6,000</v>
      </c>
      <c r="H9" s="23" t="str">
        <f>G9/15.6466</f>
        <v>383</v>
      </c>
      <c r="I9" s="23"/>
      <c r="J9" s="23" t="str">
        <f t="shared" ref="J9:J13" si="2">G9-I9</f>
        <v>6,000</v>
      </c>
      <c r="K9" s="38"/>
      <c r="L9" s="38"/>
      <c r="M9" s="38"/>
      <c r="N9" s="38"/>
      <c r="O9" s="38"/>
      <c r="P9" s="44"/>
      <c r="Q9" s="45"/>
      <c r="R9" s="48" t="str">
        <f t="shared" ref="R9:R13" si="3">J9-Q9</f>
        <v>6,000.00</v>
      </c>
      <c r="S9" s="14"/>
      <c r="T9" s="7"/>
      <c r="U9" s="7"/>
      <c r="V9" s="7"/>
      <c r="W9" s="7"/>
      <c r="X9" s="7"/>
      <c r="Y9" s="7"/>
      <c r="Z9" s="7"/>
      <c r="AA9" s="7"/>
      <c r="AB9" s="7"/>
    </row>
    <row r="10" ht="12.75" customHeight="1">
      <c r="A10" s="30" t="s">
        <v>53</v>
      </c>
      <c r="B10" s="32" t="s">
        <v>54</v>
      </c>
      <c r="C10" s="32"/>
      <c r="D10" s="19" t="s">
        <v>25</v>
      </c>
      <c r="E10" s="21">
        <v>12.0</v>
      </c>
      <c r="F10" s="21">
        <v>120.0</v>
      </c>
      <c r="G10" s="23" t="str">
        <f t="shared" si="1"/>
        <v>1,440</v>
      </c>
      <c r="H10" s="23"/>
      <c r="I10" s="23"/>
      <c r="J10" s="23" t="str">
        <f t="shared" si="2"/>
        <v>1,440</v>
      </c>
      <c r="K10" s="38"/>
      <c r="L10" s="38"/>
      <c r="M10" s="38"/>
      <c r="N10" s="38"/>
      <c r="O10" s="38"/>
      <c r="P10" s="44"/>
      <c r="Q10" s="45"/>
      <c r="R10" s="48" t="str">
        <f t="shared" si="3"/>
        <v>1,440.00</v>
      </c>
      <c r="S10" s="14"/>
      <c r="T10" s="7"/>
      <c r="U10" s="7"/>
      <c r="V10" s="7"/>
      <c r="W10" s="7"/>
      <c r="X10" s="7"/>
      <c r="Y10" s="7"/>
      <c r="Z10" s="7"/>
      <c r="AA10" s="7"/>
      <c r="AB10" s="7"/>
    </row>
    <row r="11" ht="12.75" customHeight="1">
      <c r="A11" s="30" t="s">
        <v>58</v>
      </c>
      <c r="B11" s="32" t="s">
        <v>59</v>
      </c>
      <c r="C11" s="32"/>
      <c r="D11" s="19" t="s">
        <v>25</v>
      </c>
      <c r="E11" s="21">
        <v>12.0</v>
      </c>
      <c r="F11" s="21">
        <v>80.0</v>
      </c>
      <c r="G11" s="23" t="str">
        <f t="shared" si="1"/>
        <v>960</v>
      </c>
      <c r="H11" s="23"/>
      <c r="I11" s="23"/>
      <c r="J11" s="23" t="str">
        <f t="shared" si="2"/>
        <v>960</v>
      </c>
      <c r="K11" s="38"/>
      <c r="L11" s="38"/>
      <c r="M11" s="38"/>
      <c r="N11" s="38"/>
      <c r="O11" s="38"/>
      <c r="P11" s="44"/>
      <c r="Q11" s="45"/>
      <c r="R11" s="48" t="str">
        <f t="shared" si="3"/>
        <v>960.00</v>
      </c>
      <c r="S11" s="14"/>
      <c r="T11" s="7"/>
      <c r="U11" s="7"/>
      <c r="V11" s="7"/>
      <c r="W11" s="7"/>
      <c r="X11" s="7"/>
      <c r="Y11" s="7"/>
      <c r="Z11" s="7"/>
      <c r="AA11" s="7"/>
      <c r="AB11" s="7"/>
    </row>
    <row r="12" ht="12.75" customHeight="1">
      <c r="A12" s="30" t="s">
        <v>61</v>
      </c>
      <c r="B12" s="32" t="s">
        <v>62</v>
      </c>
      <c r="C12" s="32"/>
      <c r="D12" s="19" t="s">
        <v>25</v>
      </c>
      <c r="E12" s="21">
        <v>12.0</v>
      </c>
      <c r="F12" s="21">
        <v>30.0</v>
      </c>
      <c r="G12" s="23" t="str">
        <f t="shared" si="1"/>
        <v>360</v>
      </c>
      <c r="H12" s="23"/>
      <c r="I12" s="23"/>
      <c r="J12" s="23" t="str">
        <f t="shared" si="2"/>
        <v>360</v>
      </c>
      <c r="K12" s="38"/>
      <c r="L12" s="38"/>
      <c r="M12" s="38"/>
      <c r="N12" s="38"/>
      <c r="O12" s="38"/>
      <c r="P12" s="44"/>
      <c r="Q12" s="45"/>
      <c r="R12" s="48" t="str">
        <f t="shared" si="3"/>
        <v>360.00</v>
      </c>
      <c r="S12" s="14"/>
      <c r="T12" s="7"/>
      <c r="U12" s="7"/>
      <c r="V12" s="7"/>
      <c r="W12" s="7"/>
      <c r="X12" s="7"/>
      <c r="Y12" s="7"/>
      <c r="Z12" s="7"/>
      <c r="AA12" s="7"/>
      <c r="AB12" s="7"/>
    </row>
    <row r="13" ht="12.75" customHeight="1">
      <c r="A13" s="30" t="s">
        <v>64</v>
      </c>
      <c r="B13" s="32" t="s">
        <v>65</v>
      </c>
      <c r="C13" s="32"/>
      <c r="D13" s="19" t="s">
        <v>25</v>
      </c>
      <c r="E13" s="21">
        <v>12.0</v>
      </c>
      <c r="F13" s="21">
        <v>25.0</v>
      </c>
      <c r="G13" s="23" t="str">
        <f t="shared" si="1"/>
        <v>300</v>
      </c>
      <c r="H13" s="23"/>
      <c r="I13" s="23"/>
      <c r="J13" s="23" t="str">
        <f t="shared" si="2"/>
        <v>300</v>
      </c>
      <c r="K13" s="38"/>
      <c r="L13" s="38"/>
      <c r="M13" s="38"/>
      <c r="N13" s="38"/>
      <c r="O13" s="38"/>
      <c r="P13" s="44"/>
      <c r="Q13" s="45"/>
      <c r="R13" s="48" t="str">
        <f t="shared" si="3"/>
        <v>300.00</v>
      </c>
      <c r="S13" s="14"/>
      <c r="T13" s="7"/>
      <c r="U13" s="7"/>
      <c r="V13" s="7"/>
      <c r="W13" s="7"/>
      <c r="X13" s="7"/>
      <c r="Y13" s="7"/>
      <c r="Z13" s="7"/>
      <c r="AA13" s="7"/>
      <c r="AB13" s="7"/>
    </row>
    <row r="14" ht="12.75" customHeight="1">
      <c r="A14" s="15"/>
      <c r="B14" s="17" t="s">
        <v>66</v>
      </c>
      <c r="C14" s="17" t="s">
        <v>67</v>
      </c>
      <c r="D14" s="50"/>
      <c r="E14" s="51"/>
      <c r="F14" s="51"/>
      <c r="G14" s="53" t="str">
        <f>SUM(G9:G13)</f>
        <v>9,060</v>
      </c>
      <c r="H14" s="53" t="str">
        <f>G14/15.6466</f>
        <v>579</v>
      </c>
      <c r="I14" s="55" t="str">
        <f t="shared" ref="I14:J14" si="4">SUM(I9:I13)</f>
        <v>0</v>
      </c>
      <c r="J14" s="53" t="str">
        <f t="shared" si="4"/>
        <v>9,060</v>
      </c>
      <c r="K14" s="57"/>
      <c r="L14" s="57"/>
      <c r="M14" s="57"/>
      <c r="N14" s="57"/>
      <c r="O14" s="57"/>
      <c r="P14" s="57"/>
      <c r="Q14" s="59"/>
      <c r="R14" s="61" t="str">
        <f>SUM(R9:R13)</f>
        <v>9,060.00</v>
      </c>
      <c r="S14" s="14"/>
      <c r="T14" s="7"/>
      <c r="U14" s="7"/>
      <c r="V14" s="7"/>
      <c r="W14" s="7"/>
      <c r="X14" s="7"/>
      <c r="Y14" s="7"/>
      <c r="Z14" s="7"/>
      <c r="AA14" s="7"/>
      <c r="AB14" s="7"/>
    </row>
    <row r="15" ht="3.0" customHeight="1">
      <c r="A15" s="64"/>
      <c r="B15" s="32"/>
      <c r="C15" s="32"/>
      <c r="D15" s="19"/>
      <c r="E15" s="21"/>
      <c r="F15" s="21"/>
      <c r="G15" s="69"/>
      <c r="H15" s="71"/>
      <c r="I15" s="23"/>
      <c r="J15" s="23"/>
      <c r="K15" s="38"/>
      <c r="L15" s="38"/>
      <c r="M15" s="38"/>
      <c r="N15" s="38"/>
      <c r="O15" s="38"/>
      <c r="P15" s="44"/>
      <c r="Q15" s="45"/>
      <c r="R15" s="48"/>
      <c r="S15" s="14"/>
      <c r="T15" s="7"/>
      <c r="U15" s="7"/>
      <c r="V15" s="7"/>
      <c r="W15" s="7"/>
      <c r="X15" s="7"/>
      <c r="Y15" s="7"/>
      <c r="Z15" s="7"/>
      <c r="AA15" s="7"/>
      <c r="AB15" s="7"/>
    </row>
    <row r="16" ht="12.75" customHeight="1">
      <c r="A16" s="15">
        <v>3.0</v>
      </c>
      <c r="B16" s="17" t="s">
        <v>73</v>
      </c>
      <c r="C16" s="17" t="s">
        <v>74</v>
      </c>
      <c r="D16" s="19"/>
      <c r="E16" s="21"/>
      <c r="F16" s="21"/>
      <c r="G16" s="23"/>
      <c r="H16" s="23"/>
      <c r="I16" s="23"/>
      <c r="J16" s="23"/>
      <c r="K16" s="38"/>
      <c r="L16" s="38"/>
      <c r="M16" s="38"/>
      <c r="N16" s="38"/>
      <c r="O16" s="38"/>
      <c r="P16" s="44"/>
      <c r="Q16" s="45"/>
      <c r="R16" s="48"/>
      <c r="S16" s="14"/>
      <c r="T16" s="7"/>
      <c r="U16" s="7"/>
      <c r="V16" s="7"/>
      <c r="W16" s="7"/>
      <c r="X16" s="7"/>
      <c r="Y16" s="7"/>
      <c r="Z16" s="7"/>
      <c r="AA16" s="7"/>
      <c r="AB16" s="7"/>
    </row>
    <row r="17" ht="12.75" customHeight="1">
      <c r="A17" s="30" t="s">
        <v>75</v>
      </c>
      <c r="B17" s="32" t="s">
        <v>76</v>
      </c>
      <c r="C17" s="32" t="s">
        <v>77</v>
      </c>
      <c r="D17" s="19" t="s">
        <v>78</v>
      </c>
      <c r="E17" s="21">
        <v>1.0</v>
      </c>
      <c r="F17" s="21">
        <v>1700.0</v>
      </c>
      <c r="G17" s="23" t="str">
        <f t="shared" ref="G17:G19" si="5">E17*F17</f>
        <v>1,700</v>
      </c>
      <c r="H17" s="23" t="str">
        <f>G17/15.6466</f>
        <v>109</v>
      </c>
      <c r="I17" s="23"/>
      <c r="J17" s="23" t="str">
        <f t="shared" ref="J17:J19" si="6">G17-I17</f>
        <v>1,700</v>
      </c>
      <c r="K17" s="38"/>
      <c r="L17" s="38"/>
      <c r="M17" s="38"/>
      <c r="N17" s="38"/>
      <c r="O17" s="38"/>
      <c r="P17" s="44"/>
      <c r="Q17" s="45"/>
      <c r="R17" s="48" t="str">
        <f t="shared" ref="R17:R19" si="7">J17-Q17</f>
        <v>1,700.00</v>
      </c>
      <c r="S17" s="14"/>
      <c r="T17" s="7"/>
      <c r="U17" s="7"/>
      <c r="V17" s="7"/>
      <c r="W17" s="7"/>
      <c r="X17" s="7"/>
      <c r="Y17" s="7"/>
      <c r="Z17" s="7"/>
      <c r="AA17" s="7"/>
      <c r="AB17" s="7"/>
    </row>
    <row r="18" ht="12.75" customHeight="1">
      <c r="A18" s="30" t="s">
        <v>79</v>
      </c>
      <c r="B18" s="32" t="s">
        <v>80</v>
      </c>
      <c r="C18" s="32"/>
      <c r="D18" s="19" t="s">
        <v>25</v>
      </c>
      <c r="E18" s="21">
        <v>13.0</v>
      </c>
      <c r="F18" s="21">
        <v>140.0</v>
      </c>
      <c r="G18" s="23" t="str">
        <f t="shared" si="5"/>
        <v>1,820</v>
      </c>
      <c r="H18" s="23"/>
      <c r="I18" s="23"/>
      <c r="J18" s="23" t="str">
        <f t="shared" si="6"/>
        <v>1,820</v>
      </c>
      <c r="K18" s="38"/>
      <c r="L18" s="38"/>
      <c r="M18" s="38"/>
      <c r="N18" s="38"/>
      <c r="O18" s="38"/>
      <c r="P18" s="44"/>
      <c r="Q18" s="45"/>
      <c r="R18" s="48" t="str">
        <f t="shared" si="7"/>
        <v>1,820.00</v>
      </c>
      <c r="S18" s="14"/>
      <c r="T18" s="7"/>
      <c r="U18" s="7"/>
      <c r="V18" s="7"/>
      <c r="W18" s="7"/>
      <c r="X18" s="7"/>
      <c r="Y18" s="7"/>
      <c r="Z18" s="7"/>
      <c r="AA18" s="7"/>
      <c r="AB18" s="7"/>
    </row>
    <row r="19" ht="12.75" customHeight="1">
      <c r="A19" s="30" t="s">
        <v>81</v>
      </c>
      <c r="B19" s="32" t="s">
        <v>82</v>
      </c>
      <c r="C19" s="32" t="s">
        <v>83</v>
      </c>
      <c r="D19" s="19" t="s">
        <v>84</v>
      </c>
      <c r="E19" s="21">
        <v>1.0</v>
      </c>
      <c r="F19" s="21">
        <v>220.0</v>
      </c>
      <c r="G19" s="23" t="str">
        <f t="shared" si="5"/>
        <v>220</v>
      </c>
      <c r="H19" s="23" t="str">
        <f>G19/15.6466</f>
        <v>14</v>
      </c>
      <c r="I19" s="23"/>
      <c r="J19" s="23" t="str">
        <f t="shared" si="6"/>
        <v>220</v>
      </c>
      <c r="K19" s="38"/>
      <c r="L19" s="38"/>
      <c r="M19" s="38"/>
      <c r="N19" s="38"/>
      <c r="O19" s="38"/>
      <c r="P19" s="44"/>
      <c r="Q19" s="45"/>
      <c r="R19" s="48" t="str">
        <f t="shared" si="7"/>
        <v>220.00</v>
      </c>
      <c r="S19" s="14"/>
      <c r="T19" s="7"/>
      <c r="U19" s="7"/>
      <c r="V19" s="7"/>
      <c r="W19" s="7"/>
      <c r="X19" s="7"/>
      <c r="Y19" s="7"/>
      <c r="Z19" s="7"/>
      <c r="AA19" s="7"/>
      <c r="AB19" s="7"/>
    </row>
    <row r="20" ht="13.5" customHeight="1">
      <c r="A20" s="77"/>
      <c r="B20" s="78" t="s">
        <v>85</v>
      </c>
      <c r="C20" s="78" t="s">
        <v>86</v>
      </c>
      <c r="D20" s="79"/>
      <c r="E20" s="83"/>
      <c r="F20" s="83"/>
      <c r="G20" s="85" t="str">
        <f t="shared" ref="G20:J20" si="8">SUM(G17:G19)</f>
        <v>3,740</v>
      </c>
      <c r="H20" s="85" t="str">
        <f t="shared" si="8"/>
        <v>123</v>
      </c>
      <c r="I20" s="85" t="str">
        <f t="shared" si="8"/>
        <v>0</v>
      </c>
      <c r="J20" s="85" t="str">
        <f t="shared" si="8"/>
        <v>3,740</v>
      </c>
      <c r="K20" s="87"/>
      <c r="L20" s="87"/>
      <c r="M20" s="87"/>
      <c r="N20" s="87"/>
      <c r="O20" s="87"/>
      <c r="P20" s="87"/>
      <c r="Q20" s="89"/>
      <c r="R20" s="61" t="str">
        <f>SUM(R17:R19)</f>
        <v>3,740.00</v>
      </c>
      <c r="S20" s="14"/>
      <c r="T20" s="7"/>
      <c r="U20" s="7"/>
      <c r="V20" s="7"/>
      <c r="W20" s="7"/>
      <c r="X20" s="7"/>
      <c r="Y20" s="7"/>
      <c r="Z20" s="7"/>
      <c r="AA20" s="7"/>
      <c r="AB20" s="7"/>
    </row>
    <row r="21" ht="16.5" customHeight="1">
      <c r="A21" s="92">
        <v>4.0</v>
      </c>
      <c r="B21" s="93" t="s">
        <v>95</v>
      </c>
      <c r="C21" s="93" t="s">
        <v>96</v>
      </c>
      <c r="D21" s="95"/>
      <c r="E21" s="96"/>
      <c r="F21" s="96"/>
      <c r="G21" s="97"/>
      <c r="H21" s="97"/>
      <c r="I21" s="97"/>
      <c r="J21" s="97"/>
      <c r="K21" s="99"/>
      <c r="L21" s="27"/>
      <c r="M21" s="100"/>
      <c r="N21" s="100"/>
      <c r="O21" s="100"/>
      <c r="P21" s="100"/>
      <c r="Q21" s="100"/>
      <c r="R21" s="28"/>
      <c r="S21" s="14"/>
      <c r="T21" s="7"/>
      <c r="U21" s="7"/>
      <c r="V21" s="7"/>
      <c r="W21" s="7"/>
      <c r="X21" s="7"/>
      <c r="Y21" s="7"/>
      <c r="Z21" s="7"/>
      <c r="AA21" s="7"/>
      <c r="AB21" s="7"/>
    </row>
    <row r="22" ht="16.5" customHeight="1">
      <c r="A22" s="30"/>
      <c r="B22" s="32"/>
      <c r="C22" s="32"/>
      <c r="D22" s="19"/>
      <c r="E22" s="21"/>
      <c r="F22" s="21"/>
      <c r="G22" s="23"/>
      <c r="H22" s="23"/>
      <c r="I22" s="23"/>
      <c r="J22" s="23"/>
      <c r="K22" s="38"/>
      <c r="L22" s="44"/>
      <c r="M22" s="38"/>
      <c r="N22" s="38"/>
      <c r="O22" s="38"/>
      <c r="P22" s="38"/>
      <c r="Q22" s="38"/>
      <c r="R22" s="48" t="str">
        <f t="shared" ref="R22:R25" si="9">J22-Q22</f>
        <v>0.00</v>
      </c>
      <c r="S22" s="14"/>
      <c r="T22" s="7"/>
      <c r="U22" s="7"/>
      <c r="V22" s="7"/>
      <c r="W22" s="7"/>
      <c r="X22" s="7"/>
      <c r="Y22" s="7"/>
      <c r="Z22" s="7"/>
      <c r="AA22" s="7"/>
      <c r="AB22" s="7"/>
    </row>
    <row r="23" ht="16.5" customHeight="1">
      <c r="A23" s="30" t="s">
        <v>108</v>
      </c>
      <c r="B23" s="32" t="s">
        <v>109</v>
      </c>
      <c r="C23" s="32"/>
      <c r="D23" s="19" t="s">
        <v>78</v>
      </c>
      <c r="E23" s="21">
        <v>6.0</v>
      </c>
      <c r="F23" s="21">
        <v>400.0</v>
      </c>
      <c r="G23" s="23">
        <v>2000.0</v>
      </c>
      <c r="H23" s="23"/>
      <c r="I23" s="23"/>
      <c r="J23" s="23" t="str">
        <f t="shared" ref="J23:J28" si="10">G23-I23</f>
        <v>2,000</v>
      </c>
      <c r="K23" s="38"/>
      <c r="L23" s="38"/>
      <c r="M23" s="38"/>
      <c r="N23" s="38"/>
      <c r="O23" s="38"/>
      <c r="P23" s="44"/>
      <c r="Q23" s="45"/>
      <c r="R23" s="48" t="str">
        <f t="shared" si="9"/>
        <v>2,000.00</v>
      </c>
      <c r="S23" s="14"/>
      <c r="T23" s="7"/>
      <c r="U23" s="7"/>
      <c r="V23" s="7"/>
      <c r="W23" s="7"/>
      <c r="X23" s="7"/>
      <c r="Y23" s="7"/>
      <c r="Z23" s="7"/>
      <c r="AA23" s="7"/>
      <c r="AB23" s="7"/>
    </row>
    <row r="24" ht="12.75" hidden="1" customHeight="1">
      <c r="A24" s="30" t="s">
        <v>110</v>
      </c>
      <c r="B24" s="32" t="s">
        <v>111</v>
      </c>
      <c r="C24" s="32" t="s">
        <v>112</v>
      </c>
      <c r="D24" s="19" t="s">
        <v>113</v>
      </c>
      <c r="E24" s="21">
        <v>0.0</v>
      </c>
      <c r="F24" s="21">
        <v>0.0</v>
      </c>
      <c r="G24" s="23" t="str">
        <f>E24*F24</f>
        <v>0</v>
      </c>
      <c r="H24" s="23" t="str">
        <f t="shared" ref="H24:H25" si="11">G24/15.6466</f>
        <v>0</v>
      </c>
      <c r="I24" s="23"/>
      <c r="J24" s="23" t="str">
        <f t="shared" si="10"/>
        <v>0</v>
      </c>
      <c r="K24" s="38"/>
      <c r="L24" s="38"/>
      <c r="M24" s="38"/>
      <c r="N24" s="38"/>
      <c r="O24" s="38"/>
      <c r="P24" s="44"/>
      <c r="Q24" s="45"/>
      <c r="R24" s="48" t="str">
        <f t="shared" si="9"/>
        <v>0.00</v>
      </c>
      <c r="S24" s="14"/>
      <c r="T24" s="7"/>
      <c r="U24" s="7"/>
      <c r="V24" s="7"/>
      <c r="W24" s="7"/>
      <c r="X24" s="7"/>
      <c r="Y24" s="7"/>
      <c r="Z24" s="7"/>
      <c r="AA24" s="7"/>
      <c r="AB24" s="7"/>
    </row>
    <row r="25" ht="12.75" customHeight="1">
      <c r="A25" s="30" t="s">
        <v>114</v>
      </c>
      <c r="B25" s="106" t="s">
        <v>115</v>
      </c>
      <c r="C25" s="32" t="s">
        <v>118</v>
      </c>
      <c r="D25" s="19" t="s">
        <v>119</v>
      </c>
      <c r="E25" s="21">
        <v>1.0</v>
      </c>
      <c r="F25" s="21">
        <v>1500.0</v>
      </c>
      <c r="G25" s="23">
        <v>1200.0</v>
      </c>
      <c r="H25" s="23" t="str">
        <f t="shared" si="11"/>
        <v>77</v>
      </c>
      <c r="I25" s="23"/>
      <c r="J25" s="23" t="str">
        <f t="shared" si="10"/>
        <v>1,200</v>
      </c>
      <c r="K25" s="38"/>
      <c r="L25" s="38"/>
      <c r="M25" s="38"/>
      <c r="N25" s="38"/>
      <c r="O25" s="38"/>
      <c r="P25" s="44"/>
      <c r="Q25" s="45"/>
      <c r="R25" s="48" t="str">
        <f t="shared" si="9"/>
        <v>1,200.00</v>
      </c>
      <c r="S25" s="14"/>
      <c r="T25" s="7"/>
      <c r="U25" s="7"/>
      <c r="V25" s="7"/>
      <c r="W25" s="7"/>
      <c r="X25" s="7"/>
      <c r="Y25" s="7"/>
      <c r="Z25" s="7"/>
      <c r="AA25" s="7"/>
      <c r="AB25" s="7"/>
    </row>
    <row r="26" ht="12.75" customHeight="1">
      <c r="A26" s="30" t="s">
        <v>110</v>
      </c>
      <c r="B26" s="106" t="s">
        <v>120</v>
      </c>
      <c r="C26" s="32"/>
      <c r="D26" s="19" t="s">
        <v>119</v>
      </c>
      <c r="E26" s="21">
        <v>1.0</v>
      </c>
      <c r="F26" s="21">
        <v>1500.0</v>
      </c>
      <c r="G26" s="23" t="str">
        <f>F26</f>
        <v>1,500</v>
      </c>
      <c r="H26" s="23"/>
      <c r="I26" s="23"/>
      <c r="J26" s="23" t="str">
        <f t="shared" si="10"/>
        <v>1,500</v>
      </c>
      <c r="K26" s="38"/>
      <c r="L26" s="38"/>
      <c r="M26" s="38"/>
      <c r="N26" s="38"/>
      <c r="O26" s="38"/>
      <c r="P26" s="44"/>
      <c r="Q26" s="45"/>
      <c r="R26" s="48"/>
      <c r="S26" s="14"/>
      <c r="T26" s="7"/>
      <c r="U26" s="7"/>
      <c r="V26" s="7"/>
      <c r="W26" s="7"/>
      <c r="X26" s="7"/>
      <c r="Y26" s="7"/>
      <c r="Z26" s="7"/>
      <c r="AA26" s="7"/>
      <c r="AB26" s="7"/>
    </row>
    <row r="27" ht="12.75" customHeight="1">
      <c r="A27" s="30" t="s">
        <v>123</v>
      </c>
      <c r="B27" s="32" t="s">
        <v>124</v>
      </c>
      <c r="C27" s="32"/>
      <c r="D27" s="19" t="s">
        <v>25</v>
      </c>
      <c r="E27" s="21">
        <v>1.0</v>
      </c>
      <c r="F27" s="21">
        <v>2500.0</v>
      </c>
      <c r="G27" s="23">
        <v>2300.0</v>
      </c>
      <c r="H27" s="23"/>
      <c r="I27" s="23"/>
      <c r="J27" s="23" t="str">
        <f t="shared" si="10"/>
        <v>2,300</v>
      </c>
      <c r="K27" s="38"/>
      <c r="L27" s="38"/>
      <c r="M27" s="38"/>
      <c r="N27" s="38"/>
      <c r="O27" s="38"/>
      <c r="P27" s="44"/>
      <c r="Q27" s="45"/>
      <c r="R27" s="48" t="str">
        <f t="shared" ref="R27:R28" si="12">J27-Q27</f>
        <v>2,300.00</v>
      </c>
      <c r="S27" s="14"/>
      <c r="T27" s="7"/>
      <c r="U27" s="7"/>
      <c r="V27" s="7"/>
      <c r="W27" s="7"/>
      <c r="X27" s="7"/>
      <c r="Y27" s="7"/>
      <c r="Z27" s="7"/>
      <c r="AA27" s="7"/>
      <c r="AB27" s="7"/>
    </row>
    <row r="28" ht="12.75" hidden="1" customHeight="1">
      <c r="A28" s="30" t="s">
        <v>130</v>
      </c>
      <c r="B28" s="32" t="s">
        <v>131</v>
      </c>
      <c r="C28" s="32"/>
      <c r="D28" s="19" t="s">
        <v>78</v>
      </c>
      <c r="E28" s="21">
        <v>0.0</v>
      </c>
      <c r="F28" s="21">
        <v>0.0</v>
      </c>
      <c r="G28" s="23" t="str">
        <f>E28*F28</f>
        <v>0</v>
      </c>
      <c r="H28" s="23"/>
      <c r="I28" s="23"/>
      <c r="J28" s="23" t="str">
        <f t="shared" si="10"/>
        <v>0</v>
      </c>
      <c r="K28" s="38"/>
      <c r="L28" s="38"/>
      <c r="M28" s="38"/>
      <c r="N28" s="38"/>
      <c r="O28" s="38"/>
      <c r="P28" s="44"/>
      <c r="Q28" s="45"/>
      <c r="R28" s="48" t="str">
        <f t="shared" si="12"/>
        <v>0.00</v>
      </c>
      <c r="S28" s="14"/>
      <c r="T28" s="7"/>
      <c r="U28" s="7"/>
      <c r="V28" s="7"/>
      <c r="W28" s="7"/>
      <c r="X28" s="7"/>
      <c r="Y28" s="7"/>
      <c r="Z28" s="7"/>
      <c r="AA28" s="7"/>
      <c r="AB28" s="7"/>
    </row>
    <row r="29" ht="12.75" customHeight="1">
      <c r="A29" s="15"/>
      <c r="B29" s="17" t="s">
        <v>135</v>
      </c>
      <c r="C29" s="17" t="s">
        <v>136</v>
      </c>
      <c r="D29" s="50"/>
      <c r="E29" s="51"/>
      <c r="F29" s="51"/>
      <c r="G29" s="53" t="str">
        <f>SUM(G22:G28)</f>
        <v>7,000</v>
      </c>
      <c r="H29" s="53" t="str">
        <f>G29/15.6466</f>
        <v>447</v>
      </c>
      <c r="I29" s="55" t="str">
        <f t="shared" ref="I29:J29" si="13">SUM(I22:I28)</f>
        <v>0</v>
      </c>
      <c r="J29" s="53" t="str">
        <f t="shared" si="13"/>
        <v>7,000</v>
      </c>
      <c r="K29" s="57"/>
      <c r="L29" s="57"/>
      <c r="M29" s="57"/>
      <c r="N29" s="57"/>
      <c r="O29" s="57"/>
      <c r="P29" s="57"/>
      <c r="Q29" s="59"/>
      <c r="R29" s="61" t="str">
        <f>SUM(R22:R28)</f>
        <v>5,500.00</v>
      </c>
      <c r="S29" s="14"/>
      <c r="T29" s="7"/>
      <c r="U29" s="7"/>
      <c r="V29" s="7"/>
      <c r="W29" s="7"/>
      <c r="X29" s="7"/>
      <c r="Y29" s="7"/>
      <c r="Z29" s="7"/>
      <c r="AA29" s="7"/>
      <c r="AB29" s="7"/>
    </row>
    <row r="30" ht="2.25" customHeight="1">
      <c r="A30" s="64"/>
      <c r="B30" s="34"/>
      <c r="C30" s="34"/>
      <c r="D30" s="19"/>
      <c r="E30" s="21"/>
      <c r="F30" s="21"/>
      <c r="G30" s="23"/>
      <c r="H30" s="23"/>
      <c r="I30" s="23"/>
      <c r="J30" s="23"/>
      <c r="K30" s="38"/>
      <c r="L30" s="38"/>
      <c r="M30" s="38"/>
      <c r="N30" s="38"/>
      <c r="O30" s="38"/>
      <c r="P30" s="44"/>
      <c r="Q30" s="45"/>
      <c r="R30" s="48"/>
      <c r="S30" s="14"/>
      <c r="T30" s="7"/>
      <c r="U30" s="7"/>
      <c r="V30" s="7"/>
      <c r="W30" s="7"/>
      <c r="X30" s="7"/>
      <c r="Y30" s="7"/>
      <c r="Z30" s="7"/>
      <c r="AA30" s="7"/>
      <c r="AB30" s="7"/>
    </row>
    <row r="31" ht="12.75" customHeight="1">
      <c r="A31" s="15">
        <v>5.0</v>
      </c>
      <c r="B31" s="17" t="s">
        <v>139</v>
      </c>
      <c r="C31" s="17" t="s">
        <v>140</v>
      </c>
      <c r="D31" s="19"/>
      <c r="E31" s="21"/>
      <c r="F31" s="21"/>
      <c r="G31" s="69"/>
      <c r="H31" s="71"/>
      <c r="I31" s="23"/>
      <c r="J31" s="23"/>
      <c r="K31" s="38"/>
      <c r="L31" s="38"/>
      <c r="M31" s="38"/>
      <c r="N31" s="38"/>
      <c r="O31" s="38"/>
      <c r="P31" s="44"/>
      <c r="Q31" s="45"/>
      <c r="R31" s="48"/>
      <c r="S31" s="14"/>
      <c r="T31" s="7"/>
      <c r="U31" s="7"/>
      <c r="V31" s="7"/>
      <c r="W31" s="7"/>
      <c r="X31" s="7"/>
      <c r="Y31" s="7"/>
      <c r="Z31" s="7"/>
      <c r="AA31" s="7"/>
      <c r="AB31" s="7"/>
    </row>
    <row r="32" ht="12.75" customHeight="1">
      <c r="A32" s="30" t="s">
        <v>141</v>
      </c>
      <c r="B32" s="32" t="s">
        <v>142</v>
      </c>
      <c r="C32" s="32" t="s">
        <v>143</v>
      </c>
      <c r="D32" s="19" t="s">
        <v>78</v>
      </c>
      <c r="E32" s="21">
        <v>9.0</v>
      </c>
      <c r="F32" s="21">
        <v>400.0</v>
      </c>
      <c r="G32" s="23" t="str">
        <f t="shared" ref="G32:G34" si="14">E32*F32</f>
        <v>3,600</v>
      </c>
      <c r="H32" s="23" t="str">
        <f>G32/15.6466</f>
        <v>230</v>
      </c>
      <c r="I32" s="23"/>
      <c r="J32" s="23" t="str">
        <f t="shared" ref="J32:J34" si="15">G32-I32</f>
        <v>3,600</v>
      </c>
      <c r="K32" s="38"/>
      <c r="L32" s="38"/>
      <c r="M32" s="38"/>
      <c r="N32" s="38"/>
      <c r="O32" s="38"/>
      <c r="P32" s="44"/>
      <c r="Q32" s="45"/>
      <c r="R32" s="48" t="str">
        <f t="shared" ref="R32:R34" si="16">J32-Q32</f>
        <v>3,600.00</v>
      </c>
      <c r="S32" s="14"/>
      <c r="T32" s="7"/>
      <c r="U32" s="7"/>
      <c r="V32" s="7"/>
      <c r="W32" s="7"/>
      <c r="X32" s="7"/>
      <c r="Y32" s="7"/>
      <c r="Z32" s="7"/>
      <c r="AA32" s="7"/>
      <c r="AB32" s="7"/>
    </row>
    <row r="33" ht="12.75" customHeight="1">
      <c r="A33" s="30" t="s">
        <v>145</v>
      </c>
      <c r="B33" s="32" t="s">
        <v>146</v>
      </c>
      <c r="C33" s="32"/>
      <c r="D33" s="19" t="s">
        <v>78</v>
      </c>
      <c r="E33" s="21">
        <v>10.0</v>
      </c>
      <c r="F33" s="21">
        <v>67.0</v>
      </c>
      <c r="G33" s="23" t="str">
        <f t="shared" si="14"/>
        <v>670</v>
      </c>
      <c r="H33" s="23"/>
      <c r="I33" s="23"/>
      <c r="J33" s="23" t="str">
        <f t="shared" si="15"/>
        <v>670</v>
      </c>
      <c r="K33" s="38"/>
      <c r="L33" s="38"/>
      <c r="M33" s="38"/>
      <c r="N33" s="38"/>
      <c r="O33" s="38"/>
      <c r="P33" s="44"/>
      <c r="Q33" s="45"/>
      <c r="R33" s="48" t="str">
        <f t="shared" si="16"/>
        <v>670.00</v>
      </c>
      <c r="S33" s="14"/>
      <c r="T33" s="7"/>
      <c r="U33" s="7"/>
      <c r="V33" s="7"/>
      <c r="W33" s="7"/>
      <c r="X33" s="7"/>
      <c r="Y33" s="7"/>
      <c r="Z33" s="7"/>
      <c r="AA33" s="7"/>
      <c r="AB33" s="7"/>
    </row>
    <row r="34" ht="12.75" customHeight="1">
      <c r="A34" s="30" t="s">
        <v>147</v>
      </c>
      <c r="B34" s="32" t="s">
        <v>149</v>
      </c>
      <c r="C34" s="32" t="s">
        <v>150</v>
      </c>
      <c r="D34" s="19" t="s">
        <v>151</v>
      </c>
      <c r="E34" s="21">
        <v>40.0</v>
      </c>
      <c r="F34" s="21">
        <v>32.0</v>
      </c>
      <c r="G34" s="23" t="str">
        <f t="shared" si="14"/>
        <v>1,280</v>
      </c>
      <c r="H34" s="23" t="str">
        <f t="shared" ref="H34:H35" si="17">G34/15.6466</f>
        <v>82</v>
      </c>
      <c r="I34" s="23"/>
      <c r="J34" s="23" t="str">
        <f t="shared" si="15"/>
        <v>1,280</v>
      </c>
      <c r="K34" s="38"/>
      <c r="L34" s="38"/>
      <c r="M34" s="38"/>
      <c r="N34" s="38"/>
      <c r="O34" s="38"/>
      <c r="P34" s="44"/>
      <c r="Q34" s="45"/>
      <c r="R34" s="48" t="str">
        <f t="shared" si="16"/>
        <v>1,280.00</v>
      </c>
      <c r="S34" s="14"/>
      <c r="T34" s="7"/>
      <c r="U34" s="7"/>
      <c r="V34" s="7"/>
      <c r="W34" s="7"/>
      <c r="X34" s="7"/>
      <c r="Y34" s="7"/>
      <c r="Z34" s="7"/>
      <c r="AA34" s="7"/>
      <c r="AB34" s="7"/>
    </row>
    <row r="35" ht="12.75" customHeight="1">
      <c r="A35" s="15"/>
      <c r="B35" s="17" t="s">
        <v>153</v>
      </c>
      <c r="C35" s="17" t="s">
        <v>154</v>
      </c>
      <c r="D35" s="50"/>
      <c r="E35" s="51"/>
      <c r="F35" s="51"/>
      <c r="G35" s="53" t="str">
        <f>SUM(G32:G34)</f>
        <v>5,550</v>
      </c>
      <c r="H35" s="53" t="str">
        <f t="shared" si="17"/>
        <v>355</v>
      </c>
      <c r="I35" s="55" t="str">
        <f t="shared" ref="I35:J35" si="18">SUM(I32:I34)</f>
        <v>0</v>
      </c>
      <c r="J35" s="53" t="str">
        <f t="shared" si="18"/>
        <v>5,550</v>
      </c>
      <c r="K35" s="57"/>
      <c r="L35" s="57"/>
      <c r="M35" s="57"/>
      <c r="N35" s="57"/>
      <c r="O35" s="57"/>
      <c r="P35" s="57"/>
      <c r="Q35" s="59"/>
      <c r="R35" s="61" t="str">
        <f>SUM(R32:R34)</f>
        <v>5,550.00</v>
      </c>
      <c r="S35" s="14"/>
      <c r="T35" s="7"/>
      <c r="U35" s="7"/>
      <c r="V35" s="7"/>
      <c r="W35" s="7"/>
      <c r="X35" s="7"/>
      <c r="Y35" s="7"/>
      <c r="Z35" s="7"/>
      <c r="AA35" s="7"/>
      <c r="AB35" s="7"/>
    </row>
    <row r="36" ht="3.0" customHeight="1">
      <c r="A36" s="64"/>
      <c r="B36" s="34"/>
      <c r="C36" s="34"/>
      <c r="D36" s="19"/>
      <c r="E36" s="21"/>
      <c r="F36" s="21"/>
      <c r="G36" s="23"/>
      <c r="H36" s="23"/>
      <c r="I36" s="23"/>
      <c r="J36" s="23"/>
      <c r="K36" s="38"/>
      <c r="L36" s="38"/>
      <c r="M36" s="38"/>
      <c r="N36" s="38"/>
      <c r="O36" s="38"/>
      <c r="P36" s="44"/>
      <c r="Q36" s="45"/>
      <c r="R36" s="48"/>
      <c r="S36" s="14"/>
      <c r="T36" s="7"/>
      <c r="U36" s="7"/>
      <c r="V36" s="7"/>
      <c r="W36" s="7"/>
      <c r="X36" s="7"/>
      <c r="Y36" s="7"/>
      <c r="Z36" s="7"/>
      <c r="AA36" s="7"/>
      <c r="AB36" s="7"/>
    </row>
    <row r="37" ht="12.75" customHeight="1">
      <c r="A37" s="15">
        <v>6.0</v>
      </c>
      <c r="B37" s="17" t="s">
        <v>156</v>
      </c>
      <c r="C37" s="17" t="s">
        <v>157</v>
      </c>
      <c r="D37" s="19"/>
      <c r="E37" s="21"/>
      <c r="F37" s="21"/>
      <c r="G37" s="115"/>
      <c r="H37" s="115"/>
      <c r="I37" s="23"/>
      <c r="J37" s="23"/>
      <c r="K37" s="38"/>
      <c r="L37" s="38"/>
      <c r="M37" s="38"/>
      <c r="N37" s="38"/>
      <c r="O37" s="38"/>
      <c r="P37" s="44"/>
      <c r="Q37" s="45"/>
      <c r="R37" s="48"/>
      <c r="S37" s="14"/>
      <c r="T37" s="7"/>
      <c r="U37" s="7"/>
      <c r="V37" s="7"/>
      <c r="W37" s="7"/>
      <c r="X37" s="7"/>
      <c r="Y37" s="7"/>
      <c r="Z37" s="7"/>
      <c r="AA37" s="7"/>
      <c r="AB37" s="7"/>
    </row>
    <row r="38" ht="12.75" customHeight="1">
      <c r="A38" s="30" t="s">
        <v>158</v>
      </c>
      <c r="B38" s="32" t="s">
        <v>159</v>
      </c>
      <c r="C38" s="17"/>
      <c r="D38" s="19" t="s">
        <v>84</v>
      </c>
      <c r="E38" s="21">
        <v>1.0</v>
      </c>
      <c r="F38" s="21">
        <v>1200.0</v>
      </c>
      <c r="G38" s="23">
        <v>1200.0</v>
      </c>
      <c r="H38" s="115"/>
      <c r="I38" s="23"/>
      <c r="J38" s="23" t="str">
        <f t="shared" ref="J38:J39" si="19">G38-I38</f>
        <v>1,200</v>
      </c>
      <c r="K38" s="38"/>
      <c r="L38" s="38"/>
      <c r="M38" s="38"/>
      <c r="N38" s="38"/>
      <c r="O38" s="38"/>
      <c r="P38" s="44"/>
      <c r="Q38" s="45"/>
      <c r="R38" s="48" t="str">
        <f t="shared" ref="R38:R39" si="20">J38-Q38</f>
        <v>1,200.00</v>
      </c>
      <c r="S38" s="14"/>
      <c r="T38" s="7"/>
      <c r="U38" s="7"/>
      <c r="V38" s="7"/>
      <c r="W38" s="7"/>
      <c r="X38" s="7"/>
      <c r="Y38" s="7"/>
      <c r="Z38" s="7"/>
      <c r="AA38" s="7"/>
      <c r="AB38" s="7"/>
    </row>
    <row r="39" ht="12.75" customHeight="1">
      <c r="A39" s="30" t="s">
        <v>160</v>
      </c>
      <c r="B39" s="32" t="s">
        <v>161</v>
      </c>
      <c r="C39" s="32" t="s">
        <v>162</v>
      </c>
      <c r="D39" s="19" t="s">
        <v>84</v>
      </c>
      <c r="E39" s="21">
        <v>1.0</v>
      </c>
      <c r="F39" s="21">
        <v>150.0</v>
      </c>
      <c r="G39" s="23">
        <v>150.0</v>
      </c>
      <c r="H39" s="23" t="str">
        <f t="shared" ref="H39:H40" si="21">G39/15.6466</f>
        <v>10</v>
      </c>
      <c r="I39" s="23"/>
      <c r="J39" s="23" t="str">
        <f t="shared" si="19"/>
        <v>150</v>
      </c>
      <c r="K39" s="38"/>
      <c r="L39" s="38"/>
      <c r="M39" s="38"/>
      <c r="N39" s="38"/>
      <c r="O39" s="38"/>
      <c r="P39" s="44"/>
      <c r="Q39" s="45"/>
      <c r="R39" s="48" t="str">
        <f t="shared" si="20"/>
        <v>150.00</v>
      </c>
      <c r="S39" s="14"/>
      <c r="T39" s="7"/>
      <c r="U39" s="7"/>
      <c r="V39" s="7"/>
      <c r="W39" s="7"/>
      <c r="X39" s="7"/>
      <c r="Y39" s="7"/>
      <c r="Z39" s="7"/>
      <c r="AA39" s="7"/>
      <c r="AB39" s="7"/>
    </row>
    <row r="40" ht="12.75" customHeight="1">
      <c r="A40" s="15">
        <v>7.0</v>
      </c>
      <c r="B40" s="17" t="s">
        <v>164</v>
      </c>
      <c r="C40" s="17" t="s">
        <v>165</v>
      </c>
      <c r="D40" s="50"/>
      <c r="E40" s="51"/>
      <c r="F40" s="51"/>
      <c r="G40" s="53" t="str">
        <f>SUM(G38:G39)</f>
        <v>1,350</v>
      </c>
      <c r="H40" s="53" t="str">
        <f t="shared" si="21"/>
        <v>86</v>
      </c>
      <c r="I40" s="55"/>
      <c r="J40" s="53" t="str">
        <f>SUM(J38:J39)</f>
        <v>1,350</v>
      </c>
      <c r="K40" s="57"/>
      <c r="L40" s="57"/>
      <c r="M40" s="57" t="str">
        <f t="shared" ref="M40:R40" si="22">SUM(M38:M39)</f>
        <v>0.00</v>
      </c>
      <c r="N40" s="57" t="str">
        <f t="shared" si="22"/>
        <v>0.00</v>
      </c>
      <c r="O40" s="57" t="str">
        <f t="shared" si="22"/>
        <v>0.00</v>
      </c>
      <c r="P40" s="57" t="str">
        <f t="shared" si="22"/>
        <v>0.00</v>
      </c>
      <c r="Q40" s="59" t="str">
        <f t="shared" si="22"/>
        <v>0.00</v>
      </c>
      <c r="R40" s="61" t="str">
        <f t="shared" si="22"/>
        <v>1,350.00</v>
      </c>
      <c r="S40" s="14"/>
      <c r="T40" s="7"/>
      <c r="U40" s="7"/>
      <c r="V40" s="7"/>
      <c r="W40" s="7"/>
      <c r="X40" s="7"/>
      <c r="Y40" s="7"/>
      <c r="Z40" s="7"/>
      <c r="AA40" s="7"/>
      <c r="AB40" s="7"/>
    </row>
    <row r="41" ht="2.25" customHeight="1">
      <c r="A41" s="64"/>
      <c r="B41" s="34"/>
      <c r="C41" s="34"/>
      <c r="D41" s="19"/>
      <c r="E41" s="21"/>
      <c r="F41" s="21"/>
      <c r="G41" s="23"/>
      <c r="H41" s="23"/>
      <c r="I41" s="23"/>
      <c r="J41" s="23"/>
      <c r="K41" s="38"/>
      <c r="L41" s="38"/>
      <c r="M41" s="38"/>
      <c r="N41" s="38"/>
      <c r="O41" s="38"/>
      <c r="P41" s="44"/>
      <c r="Q41" s="45"/>
      <c r="R41" s="48"/>
      <c r="S41" s="14"/>
      <c r="T41" s="7"/>
      <c r="U41" s="7"/>
      <c r="V41" s="7"/>
      <c r="W41" s="7"/>
      <c r="X41" s="7"/>
      <c r="Y41" s="7"/>
      <c r="Z41" s="7"/>
      <c r="AA41" s="7"/>
      <c r="AB41" s="7"/>
    </row>
    <row r="42" ht="13.5" customHeight="1">
      <c r="A42" s="120"/>
      <c r="B42" s="121" t="s">
        <v>155</v>
      </c>
      <c r="C42" s="121" t="s">
        <v>167</v>
      </c>
      <c r="D42" s="122"/>
      <c r="E42" s="125"/>
      <c r="F42" s="125"/>
      <c r="G42" s="127" t="str">
        <f>G40+G35+G29+G20+G14+G6</f>
        <v>46,500</v>
      </c>
      <c r="H42" s="127" t="str">
        <f>SUM(H6+H14+#REF!+#REF!+H20+H29+#REF!+H35+H40+#REF!)</f>
        <v>#REF!</v>
      </c>
      <c r="I42" s="131" t="str">
        <f>I6+I14+I29+I35+I20</f>
        <v>0</v>
      </c>
      <c r="J42" s="127" t="str">
        <f>J40+J35+J29+J20+J6+J14</f>
        <v>46,500</v>
      </c>
      <c r="K42" s="133"/>
      <c r="L42" s="135"/>
      <c r="M42" s="133" t="str">
        <f t="shared" ref="M42:R42" si="23">M40+M35+M29+M20+M14+M6</f>
        <v>0.00</v>
      </c>
      <c r="N42" s="133" t="str">
        <f t="shared" si="23"/>
        <v>0.00</v>
      </c>
      <c r="O42" s="133" t="str">
        <f t="shared" si="23"/>
        <v>0.00</v>
      </c>
      <c r="P42" s="133" t="str">
        <f t="shared" si="23"/>
        <v>0.00</v>
      </c>
      <c r="Q42" s="137" t="str">
        <f t="shared" si="23"/>
        <v>0.00</v>
      </c>
      <c r="R42" s="139" t="str">
        <f t="shared" si="23"/>
        <v>45,000.00</v>
      </c>
      <c r="S42" s="14"/>
      <c r="T42" s="7"/>
      <c r="U42" s="7"/>
      <c r="V42" s="7"/>
      <c r="W42" s="7"/>
      <c r="X42" s="7"/>
      <c r="Y42" s="7"/>
      <c r="Z42" s="7"/>
      <c r="AA42" s="7"/>
      <c r="AB42" s="7"/>
    </row>
    <row r="43" ht="12.75" customHeight="1">
      <c r="A43" s="14"/>
      <c r="B43" s="14"/>
      <c r="C43" s="14"/>
      <c r="D43" s="141"/>
      <c r="E43" s="141"/>
      <c r="F43" s="141"/>
      <c r="G43" s="14"/>
      <c r="H43" s="14"/>
      <c r="I43" s="14"/>
      <c r="J43" s="14"/>
      <c r="K43" s="27"/>
      <c r="L43" s="27"/>
      <c r="M43" s="27"/>
      <c r="N43" s="143"/>
      <c r="O43" s="14"/>
      <c r="P43" s="14"/>
      <c r="Q43" s="14"/>
      <c r="R43" s="14"/>
      <c r="S43" s="14"/>
      <c r="T43" s="7"/>
      <c r="U43" s="7"/>
      <c r="V43" s="7"/>
      <c r="W43" s="7"/>
      <c r="X43" s="7"/>
      <c r="Y43" s="7"/>
      <c r="Z43" s="7"/>
      <c r="AA43" s="7"/>
      <c r="AB43" s="7"/>
    </row>
    <row r="44" ht="12.75" customHeight="1">
      <c r="A44" s="14"/>
      <c r="B44" s="14"/>
      <c r="C44" s="14"/>
      <c r="D44" s="141"/>
      <c r="E44" s="141"/>
      <c r="F44" s="141"/>
      <c r="G44" s="14"/>
      <c r="H44" s="14"/>
      <c r="I44" s="14"/>
      <c r="J44" s="14"/>
      <c r="K44" s="27"/>
      <c r="L44" s="27"/>
      <c r="M44" s="27"/>
      <c r="N44" s="143"/>
      <c r="O44" s="145" t="str">
        <f>L44/J42</f>
        <v>0%</v>
      </c>
      <c r="P44" s="145"/>
      <c r="Q44" s="145"/>
      <c r="R44" s="14"/>
      <c r="S44" s="14"/>
      <c r="T44" s="7"/>
      <c r="U44" s="7"/>
      <c r="V44" s="7"/>
      <c r="W44" s="7"/>
      <c r="X44" s="7"/>
      <c r="Y44" s="7"/>
      <c r="Z44" s="7"/>
      <c r="AA44" s="7"/>
      <c r="AB44" s="7"/>
    </row>
    <row r="45" ht="12.75" customHeight="1">
      <c r="A45" s="14"/>
      <c r="B45" s="14"/>
      <c r="C45" s="14"/>
      <c r="D45" s="141"/>
      <c r="E45" s="141"/>
      <c r="F45" s="141"/>
      <c r="G45" s="14"/>
      <c r="H45" s="14"/>
      <c r="I45" s="14"/>
      <c r="J45" s="14"/>
      <c r="K45" s="27"/>
      <c r="L45" s="27"/>
      <c r="M45" s="27"/>
      <c r="N45" s="143"/>
      <c r="O45" s="14"/>
      <c r="P45" s="14"/>
      <c r="Q45" s="14"/>
      <c r="R45" s="14"/>
      <c r="S45" s="14"/>
      <c r="T45" s="7"/>
      <c r="U45" s="7"/>
      <c r="V45" s="7"/>
      <c r="W45" s="7"/>
      <c r="X45" s="7"/>
      <c r="Y45" s="7"/>
      <c r="Z45" s="7"/>
      <c r="AA45" s="7"/>
      <c r="AB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.57"/>
    <col customWidth="1" min="2" max="2" width="45.29"/>
    <col customWidth="1" hidden="1" min="3" max="3" width="39.57"/>
    <col customWidth="1" min="4" max="4" width="6.57"/>
    <col customWidth="1" min="5" max="5" width="1.86"/>
    <col customWidth="1" min="6" max="6" width="10.57"/>
    <col customWidth="1" min="7" max="7" width="12.71"/>
    <col customWidth="1" hidden="1" min="8" max="8" width="10.0"/>
    <col customWidth="1" min="9" max="9" width="9.14"/>
    <col customWidth="1" min="10" max="10" width="12.71"/>
    <col customWidth="1" hidden="1" min="11" max="11" width="10.14"/>
    <col customWidth="1" hidden="1" min="12" max="12" width="10.43"/>
    <col customWidth="1" min="13" max="13" width="11.71"/>
    <col customWidth="1" hidden="1" min="14" max="14" width="11.29"/>
    <col customWidth="1" hidden="1" min="15" max="15"/>
    <col customWidth="1" min="16" max="17" width="10.14"/>
    <col customWidth="1" hidden="1" min="18" max="18" width="10.0"/>
    <col customWidth="1" min="19" max="28" width="9.14"/>
  </cols>
  <sheetData>
    <row r="1" ht="114.75" customHeight="1">
      <c r="A1" s="1" t="s">
        <v>0</v>
      </c>
      <c r="B1" s="4" t="s">
        <v>1</v>
      </c>
      <c r="C1" s="4"/>
      <c r="D1" s="4" t="s">
        <v>2</v>
      </c>
      <c r="E1" s="5" t="s">
        <v>3</v>
      </c>
      <c r="F1" s="5" t="s">
        <v>4</v>
      </c>
      <c r="G1" s="4" t="s">
        <v>5</v>
      </c>
      <c r="H1" s="4" t="str">
        <f>SUM(H6+H14+#REF!+#REF!+H20+H29+#REF!+H35+H39+#REF!)</f>
        <v>#REF!</v>
      </c>
      <c r="I1" s="5" t="s">
        <v>7</v>
      </c>
      <c r="J1" s="5" t="s">
        <v>8</v>
      </c>
      <c r="K1" s="8" t="s">
        <v>9</v>
      </c>
      <c r="L1" s="10" t="s">
        <v>10</v>
      </c>
      <c r="M1" s="10" t="s">
        <v>11</v>
      </c>
      <c r="N1" s="10" t="s">
        <v>12</v>
      </c>
      <c r="O1" s="10" t="s">
        <v>12</v>
      </c>
      <c r="P1" s="11" t="s">
        <v>13</v>
      </c>
      <c r="Q1" s="12" t="s">
        <v>16</v>
      </c>
      <c r="R1" s="13" t="s">
        <v>15</v>
      </c>
      <c r="S1" s="14"/>
      <c r="T1" s="14"/>
      <c r="U1" s="7"/>
      <c r="V1" s="7"/>
      <c r="W1" s="7"/>
      <c r="X1" s="7"/>
      <c r="Y1" s="7"/>
      <c r="Z1" s="7"/>
      <c r="AA1" s="7"/>
      <c r="AB1" s="7"/>
    </row>
    <row r="2" ht="12.75" customHeight="1">
      <c r="A2" s="15">
        <v>1.0</v>
      </c>
      <c r="B2" s="16" t="s">
        <v>17</v>
      </c>
      <c r="C2" s="17" t="s">
        <v>18</v>
      </c>
      <c r="D2" s="19"/>
      <c r="E2" s="21"/>
      <c r="F2" s="21"/>
      <c r="G2" s="23"/>
      <c r="H2" s="23"/>
      <c r="I2" s="23"/>
      <c r="J2" s="23"/>
      <c r="K2" s="25"/>
      <c r="L2" s="27"/>
      <c r="M2" s="27"/>
      <c r="N2" s="27"/>
      <c r="O2" s="27"/>
      <c r="P2" s="27"/>
      <c r="Q2" s="28"/>
      <c r="R2" s="28"/>
      <c r="S2" s="14"/>
      <c r="T2" s="14"/>
      <c r="U2" s="7"/>
      <c r="V2" s="7"/>
      <c r="W2" s="7"/>
      <c r="X2" s="7"/>
      <c r="Y2" s="7"/>
      <c r="Z2" s="7"/>
      <c r="AA2" s="7"/>
      <c r="AB2" s="7"/>
    </row>
    <row r="3" ht="12.75" customHeight="1">
      <c r="A3" s="30" t="s">
        <v>20</v>
      </c>
      <c r="B3" s="32" t="s">
        <v>22</v>
      </c>
      <c r="C3" s="34"/>
      <c r="D3" s="19" t="s">
        <v>25</v>
      </c>
      <c r="E3" s="21">
        <v>12.0</v>
      </c>
      <c r="F3" s="21">
        <v>1650.0</v>
      </c>
      <c r="G3" s="23" t="str">
        <f>E3*F3</f>
        <v>19,800</v>
      </c>
      <c r="H3" s="23" t="str">
        <f>G3/15.6466</f>
        <v>1,265</v>
      </c>
      <c r="I3" s="23"/>
      <c r="J3" s="23" t="str">
        <f>G3-I3</f>
        <v>19,800</v>
      </c>
      <c r="K3" s="38"/>
      <c r="L3" s="38"/>
      <c r="M3" s="40" t="str">
        <f>'Kulude loetelu I pa'!E5</f>
        <v>9,001.44</v>
      </c>
      <c r="N3" s="40"/>
      <c r="O3" s="40"/>
      <c r="P3" s="43" t="str">
        <f>'Kulude loetelu II pa'!E5</f>
        <v>9,001.44</v>
      </c>
      <c r="Q3" s="45" t="str">
        <f>J3-M3-P3</f>
        <v>1,797.12</v>
      </c>
      <c r="R3" s="48" t="str">
        <f>J3-Q3</f>
        <v>18,002.88</v>
      </c>
      <c r="S3" s="14"/>
      <c r="T3" s="14"/>
      <c r="U3" s="7"/>
      <c r="V3" s="7"/>
      <c r="W3" s="7"/>
      <c r="X3" s="7"/>
      <c r="Y3" s="7"/>
      <c r="Z3" s="7"/>
      <c r="AA3" s="7"/>
      <c r="AB3" s="7"/>
    </row>
    <row r="4" ht="12.75" customHeight="1">
      <c r="A4" s="30"/>
      <c r="B4" s="32"/>
      <c r="C4" s="32"/>
      <c r="D4" s="19"/>
      <c r="E4" s="21"/>
      <c r="F4" s="21"/>
      <c r="G4" s="23"/>
      <c r="H4" s="23"/>
      <c r="I4" s="23"/>
      <c r="J4" s="23"/>
      <c r="K4" s="38"/>
      <c r="L4" s="38"/>
      <c r="M4" s="38"/>
      <c r="N4" s="38"/>
      <c r="O4" s="38"/>
      <c r="P4" s="44"/>
      <c r="Q4" s="45"/>
      <c r="R4" s="48"/>
      <c r="S4" s="14"/>
      <c r="T4" s="14"/>
      <c r="U4" s="7"/>
      <c r="V4" s="7"/>
      <c r="W4" s="7"/>
      <c r="X4" s="7"/>
      <c r="Y4" s="7"/>
      <c r="Z4" s="7"/>
      <c r="AA4" s="7"/>
      <c r="AB4" s="7"/>
    </row>
    <row r="5" ht="12.75" hidden="1" customHeight="1">
      <c r="A5" s="30"/>
      <c r="B5" s="32"/>
      <c r="C5" s="32"/>
      <c r="D5" s="19"/>
      <c r="E5" s="21"/>
      <c r="F5" s="21"/>
      <c r="G5" s="23"/>
      <c r="H5" s="23"/>
      <c r="I5" s="23"/>
      <c r="J5" s="23"/>
      <c r="K5" s="38"/>
      <c r="L5" s="38"/>
      <c r="M5" s="38"/>
      <c r="N5" s="38"/>
      <c r="O5" s="38"/>
      <c r="P5" s="44"/>
      <c r="Q5" s="45"/>
      <c r="R5" s="48"/>
      <c r="S5" s="14"/>
      <c r="T5" s="14"/>
      <c r="U5" s="7"/>
      <c r="V5" s="7"/>
      <c r="W5" s="7"/>
      <c r="X5" s="7"/>
      <c r="Y5" s="7"/>
      <c r="Z5" s="7"/>
      <c r="AA5" s="7"/>
      <c r="AB5" s="7"/>
    </row>
    <row r="6" ht="12.75" customHeight="1">
      <c r="A6" s="15"/>
      <c r="B6" s="17" t="s">
        <v>33</v>
      </c>
      <c r="C6" s="17" t="s">
        <v>34</v>
      </c>
      <c r="D6" s="50"/>
      <c r="E6" s="51"/>
      <c r="F6" s="51"/>
      <c r="G6" s="53" t="str">
        <f>SUM(G3:G5)</f>
        <v>19,800</v>
      </c>
      <c r="H6" s="53" t="str">
        <f>G6/15.6466</f>
        <v>1,265</v>
      </c>
      <c r="I6" s="55"/>
      <c r="J6" s="53" t="str">
        <f>SUM(J3:J4)</f>
        <v>19,800</v>
      </c>
      <c r="K6" s="57"/>
      <c r="L6" s="57"/>
      <c r="M6" s="57" t="str">
        <f>SUM(M3:M5)</f>
        <v>9,001.44</v>
      </c>
      <c r="N6" s="57"/>
      <c r="O6" s="57"/>
      <c r="P6" s="57" t="str">
        <f>SUM(P3:P5)</f>
        <v>9,001.44</v>
      </c>
      <c r="Q6" s="59" t="str">
        <f>J6-M6-P6</f>
        <v>1,797.12</v>
      </c>
      <c r="R6" s="61" t="str">
        <f>SUM(R3:R5)</f>
        <v>18,002.88</v>
      </c>
      <c r="S6" s="14"/>
      <c r="T6" s="14"/>
      <c r="U6" s="7"/>
      <c r="V6" s="7"/>
      <c r="W6" s="7"/>
      <c r="X6" s="7"/>
      <c r="Y6" s="7"/>
      <c r="Z6" s="7"/>
      <c r="AA6" s="7"/>
      <c r="AB6" s="7"/>
    </row>
    <row r="7" ht="2.25" customHeight="1">
      <c r="A7" s="64"/>
      <c r="B7" s="32"/>
      <c r="C7" s="32"/>
      <c r="D7" s="19"/>
      <c r="E7" s="21"/>
      <c r="F7" s="21"/>
      <c r="G7" s="23"/>
      <c r="H7" s="23"/>
      <c r="I7" s="23"/>
      <c r="J7" s="23"/>
      <c r="K7" s="38"/>
      <c r="L7" s="38"/>
      <c r="M7" s="38"/>
      <c r="N7" s="38"/>
      <c r="O7" s="38"/>
      <c r="P7" s="44"/>
      <c r="Q7" s="45"/>
      <c r="R7" s="48"/>
      <c r="S7" s="14"/>
      <c r="T7" s="14"/>
      <c r="U7" s="7"/>
      <c r="V7" s="7"/>
      <c r="W7" s="7"/>
      <c r="X7" s="7"/>
      <c r="Y7" s="7"/>
      <c r="Z7" s="7"/>
      <c r="AA7" s="7"/>
      <c r="AB7" s="7"/>
    </row>
    <row r="8" ht="12.75" customHeight="1">
      <c r="A8" s="15">
        <v>2.0</v>
      </c>
      <c r="B8" s="17" t="s">
        <v>47</v>
      </c>
      <c r="C8" s="17" t="s">
        <v>48</v>
      </c>
      <c r="D8" s="19"/>
      <c r="E8" s="21"/>
      <c r="F8" s="21"/>
      <c r="G8" s="23"/>
      <c r="H8" s="23"/>
      <c r="I8" s="23"/>
      <c r="J8" s="23"/>
      <c r="K8" s="38"/>
      <c r="L8" s="38"/>
      <c r="M8" s="38"/>
      <c r="N8" s="38"/>
      <c r="O8" s="38"/>
      <c r="P8" s="44"/>
      <c r="Q8" s="45"/>
      <c r="R8" s="48"/>
      <c r="S8" s="14"/>
      <c r="T8" s="14"/>
      <c r="U8" s="7"/>
      <c r="V8" s="7"/>
      <c r="W8" s="7"/>
      <c r="X8" s="7"/>
      <c r="Y8" s="7"/>
      <c r="Z8" s="7"/>
      <c r="AA8" s="7"/>
      <c r="AB8" s="7"/>
    </row>
    <row r="9" ht="12.75" customHeight="1">
      <c r="A9" s="30" t="s">
        <v>49</v>
      </c>
      <c r="B9" s="32" t="s">
        <v>50</v>
      </c>
      <c r="C9" s="32" t="s">
        <v>51</v>
      </c>
      <c r="D9" s="19" t="s">
        <v>25</v>
      </c>
      <c r="E9" s="21">
        <v>12.0</v>
      </c>
      <c r="F9" s="21">
        <v>500.0</v>
      </c>
      <c r="G9" s="23" t="str">
        <f t="shared" ref="G9:G13" si="1">E9*F9</f>
        <v>6,000</v>
      </c>
      <c r="H9" s="23" t="str">
        <f>G9/15.6466</f>
        <v>383</v>
      </c>
      <c r="I9" s="23"/>
      <c r="J9" s="23" t="str">
        <f t="shared" ref="J9:J13" si="2">G9-I9</f>
        <v>6,000</v>
      </c>
      <c r="K9" s="38"/>
      <c r="L9" s="38"/>
      <c r="M9" s="40" t="str">
        <f>'Kulude loetelu I pa'!E19</f>
        <v>3,005.46</v>
      </c>
      <c r="N9" s="40"/>
      <c r="O9" s="40"/>
      <c r="P9" s="43" t="str">
        <f>'Kulude loetelu II pa'!E19</f>
        <v>2,892.57</v>
      </c>
      <c r="Q9" s="45" t="str">
        <f t="shared" ref="Q9:Q13" si="3">J9-M9-P9</f>
        <v>101.97</v>
      </c>
      <c r="R9" s="48" t="str">
        <f t="shared" ref="R9:R13" si="4">J9-Q9</f>
        <v>5,898.03</v>
      </c>
      <c r="S9" s="27"/>
      <c r="T9" s="14"/>
      <c r="U9" s="7"/>
      <c r="V9" s="7"/>
      <c r="W9" s="7"/>
      <c r="X9" s="7"/>
      <c r="Y9" s="7"/>
      <c r="Z9" s="7"/>
      <c r="AA9" s="7"/>
      <c r="AB9" s="7"/>
    </row>
    <row r="10" ht="12.75" customHeight="1">
      <c r="A10" s="30" t="s">
        <v>53</v>
      </c>
      <c r="B10" s="32" t="s">
        <v>54</v>
      </c>
      <c r="C10" s="32"/>
      <c r="D10" s="19" t="s">
        <v>25</v>
      </c>
      <c r="E10" s="21">
        <v>12.0</v>
      </c>
      <c r="F10" s="21">
        <v>120.0</v>
      </c>
      <c r="G10" s="23" t="str">
        <f t="shared" si="1"/>
        <v>1,440</v>
      </c>
      <c r="H10" s="23"/>
      <c r="I10" s="23"/>
      <c r="J10" s="23" t="str">
        <f t="shared" si="2"/>
        <v>1,440</v>
      </c>
      <c r="K10" s="38"/>
      <c r="L10" s="38"/>
      <c r="M10" s="40" t="str">
        <f>'Kulude loetelu I pa'!E22</f>
        <v>119.66</v>
      </c>
      <c r="N10" s="40"/>
      <c r="O10" s="40"/>
      <c r="P10" s="43" t="str">
        <f>'Kulude loetelu II pa'!E26</f>
        <v>357.40</v>
      </c>
      <c r="Q10" s="45" t="str">
        <f t="shared" si="3"/>
        <v>962.94</v>
      </c>
      <c r="R10" s="48" t="str">
        <f t="shared" si="4"/>
        <v>477.06</v>
      </c>
      <c r="S10" s="27"/>
      <c r="T10" s="14"/>
      <c r="U10" s="7"/>
      <c r="V10" s="7"/>
      <c r="W10" s="7"/>
      <c r="X10" s="7"/>
      <c r="Y10" s="7"/>
      <c r="Z10" s="7"/>
      <c r="AA10" s="7"/>
      <c r="AB10" s="7"/>
    </row>
    <row r="11" ht="12.75" customHeight="1">
      <c r="A11" s="30" t="s">
        <v>58</v>
      </c>
      <c r="B11" s="32" t="s">
        <v>59</v>
      </c>
      <c r="C11" s="32"/>
      <c r="D11" s="19" t="s">
        <v>25</v>
      </c>
      <c r="E11" s="21">
        <v>12.0</v>
      </c>
      <c r="F11" s="21">
        <v>80.0</v>
      </c>
      <c r="G11" s="23" t="str">
        <f t="shared" si="1"/>
        <v>960</v>
      </c>
      <c r="H11" s="23"/>
      <c r="I11" s="23"/>
      <c r="J11" s="23" t="str">
        <f t="shared" si="2"/>
        <v>960</v>
      </c>
      <c r="K11" s="38"/>
      <c r="L11" s="38"/>
      <c r="M11" s="40" t="str">
        <f>'Kulude loetelu I pa'!E31</f>
        <v>385.00</v>
      </c>
      <c r="N11" s="40"/>
      <c r="O11" s="40"/>
      <c r="P11" s="43" t="str">
        <f>'Kulude loetelu II pa'!E34</f>
        <v>92.00</v>
      </c>
      <c r="Q11" s="45" t="str">
        <f t="shared" si="3"/>
        <v>483.00</v>
      </c>
      <c r="R11" s="48" t="str">
        <f t="shared" si="4"/>
        <v>477.00</v>
      </c>
      <c r="S11" s="27"/>
      <c r="T11" s="14"/>
      <c r="U11" s="7"/>
      <c r="V11" s="7"/>
      <c r="W11" s="7"/>
      <c r="X11" s="7"/>
      <c r="Y11" s="7"/>
      <c r="Z11" s="7"/>
      <c r="AA11" s="7"/>
      <c r="AB11" s="7"/>
    </row>
    <row r="12" ht="12.75" customHeight="1">
      <c r="A12" s="30" t="s">
        <v>61</v>
      </c>
      <c r="B12" s="32" t="s">
        <v>62</v>
      </c>
      <c r="C12" s="32"/>
      <c r="D12" s="19" t="s">
        <v>25</v>
      </c>
      <c r="E12" s="21">
        <v>12.0</v>
      </c>
      <c r="F12" s="21">
        <v>30.0</v>
      </c>
      <c r="G12" s="23" t="str">
        <f t="shared" si="1"/>
        <v>360</v>
      </c>
      <c r="H12" s="23"/>
      <c r="I12" s="23"/>
      <c r="J12" s="23" t="str">
        <f t="shared" si="2"/>
        <v>360</v>
      </c>
      <c r="K12" s="38"/>
      <c r="L12" s="38"/>
      <c r="M12" s="40" t="str">
        <f>'Kulude loetelu I pa'!E40</f>
        <v>174.51</v>
      </c>
      <c r="N12" s="40"/>
      <c r="O12" s="40"/>
      <c r="P12" s="43" t="str">
        <f>'Kulude loetelu II pa'!E52</f>
        <v>478.03</v>
      </c>
      <c r="Q12" s="45" t="str">
        <f t="shared" si="3"/>
        <v>-292.54</v>
      </c>
      <c r="R12" s="48" t="str">
        <f t="shared" si="4"/>
        <v>652.54</v>
      </c>
      <c r="S12" s="27"/>
      <c r="T12" s="14"/>
      <c r="U12" s="7"/>
      <c r="V12" s="7"/>
      <c r="W12" s="7"/>
      <c r="X12" s="7"/>
      <c r="Y12" s="7"/>
      <c r="Z12" s="7"/>
      <c r="AA12" s="7"/>
      <c r="AB12" s="7"/>
    </row>
    <row r="13" ht="12.75" customHeight="1">
      <c r="A13" s="30" t="s">
        <v>64</v>
      </c>
      <c r="B13" s="32" t="s">
        <v>65</v>
      </c>
      <c r="C13" s="32"/>
      <c r="D13" s="19" t="s">
        <v>25</v>
      </c>
      <c r="E13" s="21">
        <v>12.0</v>
      </c>
      <c r="F13" s="21">
        <v>25.0</v>
      </c>
      <c r="G13" s="23" t="str">
        <f t="shared" si="1"/>
        <v>300</v>
      </c>
      <c r="H13" s="23"/>
      <c r="I13" s="23"/>
      <c r="J13" s="23" t="str">
        <f t="shared" si="2"/>
        <v>300</v>
      </c>
      <c r="K13" s="38"/>
      <c r="L13" s="38"/>
      <c r="M13" s="40" t="str">
        <f>'Kulude loetelu I pa'!E43</f>
        <v>44.97</v>
      </c>
      <c r="N13" s="40"/>
      <c r="O13" s="40"/>
      <c r="P13" s="43" t="str">
        <f>'Kulude loetelu II pa'!E56</f>
        <v>122.60</v>
      </c>
      <c r="Q13" s="45" t="str">
        <f t="shared" si="3"/>
        <v>132.43</v>
      </c>
      <c r="R13" s="48" t="str">
        <f t="shared" si="4"/>
        <v>167.57</v>
      </c>
      <c r="S13" s="27"/>
      <c r="T13" s="14"/>
      <c r="U13" s="7"/>
      <c r="V13" s="7"/>
      <c r="W13" s="7"/>
      <c r="X13" s="7"/>
      <c r="Y13" s="7"/>
      <c r="Z13" s="7"/>
      <c r="AA13" s="7"/>
      <c r="AB13" s="7"/>
    </row>
    <row r="14" ht="12.75" customHeight="1">
      <c r="A14" s="15"/>
      <c r="B14" s="17" t="s">
        <v>66</v>
      </c>
      <c r="C14" s="17" t="s">
        <v>67</v>
      </c>
      <c r="D14" s="50"/>
      <c r="E14" s="51"/>
      <c r="F14" s="51"/>
      <c r="G14" s="53" t="str">
        <f>SUM(G9:G13)</f>
        <v>9,060</v>
      </c>
      <c r="H14" s="53" t="str">
        <f>G14/15.6466</f>
        <v>579</v>
      </c>
      <c r="I14" s="55" t="str">
        <f t="shared" ref="I14:J14" si="5">SUM(I9:I13)</f>
        <v>0</v>
      </c>
      <c r="J14" s="53" t="str">
        <f t="shared" si="5"/>
        <v>9,060</v>
      </c>
      <c r="K14" s="57"/>
      <c r="L14" s="57"/>
      <c r="M14" s="57" t="str">
        <f>SUM(M9:M13)</f>
        <v>3,729.60</v>
      </c>
      <c r="N14" s="57"/>
      <c r="O14" s="57"/>
      <c r="P14" s="57" t="str">
        <f t="shared" ref="P14:R14" si="6">SUM(P9:P13)</f>
        <v>3,942.60</v>
      </c>
      <c r="Q14" s="59" t="str">
        <f t="shared" si="6"/>
        <v>1,387.80</v>
      </c>
      <c r="R14" s="61" t="str">
        <f t="shared" si="6"/>
        <v>7,672.20</v>
      </c>
      <c r="S14" s="14"/>
      <c r="T14" s="14"/>
      <c r="U14" s="7"/>
      <c r="V14" s="7"/>
      <c r="W14" s="7"/>
      <c r="X14" s="7"/>
      <c r="Y14" s="7"/>
      <c r="Z14" s="7"/>
      <c r="AA14" s="7"/>
      <c r="AB14" s="7"/>
    </row>
    <row r="15" ht="3.0" customHeight="1">
      <c r="A15" s="64"/>
      <c r="B15" s="32"/>
      <c r="C15" s="32"/>
      <c r="D15" s="19"/>
      <c r="E15" s="21"/>
      <c r="F15" s="21"/>
      <c r="G15" s="69"/>
      <c r="H15" s="71"/>
      <c r="I15" s="23"/>
      <c r="J15" s="23"/>
      <c r="K15" s="38"/>
      <c r="L15" s="38"/>
      <c r="M15" s="38"/>
      <c r="N15" s="38"/>
      <c r="O15" s="38"/>
      <c r="P15" s="44"/>
      <c r="Q15" s="45"/>
      <c r="R15" s="48"/>
      <c r="S15" s="14"/>
      <c r="T15" s="14"/>
      <c r="U15" s="7"/>
      <c r="V15" s="7"/>
      <c r="W15" s="7"/>
      <c r="X15" s="7"/>
      <c r="Y15" s="7"/>
      <c r="Z15" s="7"/>
      <c r="AA15" s="7"/>
      <c r="AB15" s="7"/>
    </row>
    <row r="16" ht="12.75" customHeight="1">
      <c r="A16" s="15">
        <v>3.0</v>
      </c>
      <c r="B16" s="17" t="s">
        <v>73</v>
      </c>
      <c r="C16" s="17" t="s">
        <v>74</v>
      </c>
      <c r="D16" s="19"/>
      <c r="E16" s="21"/>
      <c r="F16" s="21"/>
      <c r="G16" s="23"/>
      <c r="H16" s="23"/>
      <c r="I16" s="23"/>
      <c r="J16" s="23"/>
      <c r="K16" s="38"/>
      <c r="L16" s="38"/>
      <c r="M16" s="38"/>
      <c r="N16" s="38"/>
      <c r="O16" s="38"/>
      <c r="P16" s="44"/>
      <c r="Q16" s="45"/>
      <c r="R16" s="48"/>
      <c r="S16" s="14"/>
      <c r="T16" s="14"/>
      <c r="U16" s="7"/>
      <c r="V16" s="7"/>
      <c r="W16" s="7"/>
      <c r="X16" s="7"/>
      <c r="Y16" s="7"/>
      <c r="Z16" s="7"/>
      <c r="AA16" s="7"/>
      <c r="AB16" s="7"/>
    </row>
    <row r="17" ht="12.75" customHeight="1">
      <c r="A17" s="30" t="s">
        <v>75</v>
      </c>
      <c r="B17" s="32" t="s">
        <v>76</v>
      </c>
      <c r="C17" s="32" t="s">
        <v>77</v>
      </c>
      <c r="D17" s="19" t="s">
        <v>78</v>
      </c>
      <c r="E17" s="21">
        <v>1.0</v>
      </c>
      <c r="F17" s="21">
        <v>1700.0</v>
      </c>
      <c r="G17" s="23" t="str">
        <f t="shared" ref="G17:G19" si="7">E17*F17</f>
        <v>1,700</v>
      </c>
      <c r="H17" s="23" t="str">
        <f>G17/15.6466</f>
        <v>109</v>
      </c>
      <c r="I17" s="23"/>
      <c r="J17" s="23" t="str">
        <f t="shared" ref="J17:J19" si="8">G17-I17</f>
        <v>1,700</v>
      </c>
      <c r="K17" s="38"/>
      <c r="L17" s="38"/>
      <c r="M17" s="40"/>
      <c r="N17" s="40"/>
      <c r="O17" s="40"/>
      <c r="P17" s="43" t="str">
        <f>'Kulude loetelu II pa'!E58</f>
        <v>1,500.00</v>
      </c>
      <c r="Q17" s="45" t="str">
        <f t="shared" ref="Q17:Q19" si="9">J17-M17-P17</f>
        <v>200.00</v>
      </c>
      <c r="R17" s="48" t="str">
        <f t="shared" ref="R17:R19" si="10">J17-Q17</f>
        <v>1,500.00</v>
      </c>
      <c r="S17" s="27"/>
      <c r="T17" s="14"/>
      <c r="U17" s="7"/>
      <c r="V17" s="7"/>
      <c r="W17" s="7"/>
      <c r="X17" s="7"/>
      <c r="Y17" s="7"/>
      <c r="Z17" s="7"/>
      <c r="AA17" s="7"/>
      <c r="AB17" s="7"/>
    </row>
    <row r="18" ht="12.75" customHeight="1">
      <c r="A18" s="30" t="s">
        <v>79</v>
      </c>
      <c r="B18" s="32" t="s">
        <v>80</v>
      </c>
      <c r="C18" s="32"/>
      <c r="D18" s="19" t="s">
        <v>25</v>
      </c>
      <c r="E18" s="21">
        <v>13.0</v>
      </c>
      <c r="F18" s="21">
        <v>140.0</v>
      </c>
      <c r="G18" s="23" t="str">
        <f t="shared" si="7"/>
        <v>1,820</v>
      </c>
      <c r="H18" s="23"/>
      <c r="I18" s="23"/>
      <c r="J18" s="23" t="str">
        <f t="shared" si="8"/>
        <v>1,820</v>
      </c>
      <c r="K18" s="38"/>
      <c r="L18" s="38"/>
      <c r="M18" s="40" t="str">
        <f>'Kulude loetelu I pa'!E49</f>
        <v>726.00</v>
      </c>
      <c r="N18" s="40"/>
      <c r="O18" s="40"/>
      <c r="P18" s="43" t="str">
        <f>'Kulude loetelu II pa'!E66</f>
        <v>896.00</v>
      </c>
      <c r="Q18" s="45" t="str">
        <f t="shared" si="9"/>
        <v>198.00</v>
      </c>
      <c r="R18" s="48" t="str">
        <f t="shared" si="10"/>
        <v>1,622.00</v>
      </c>
      <c r="S18" s="27"/>
      <c r="T18" s="14"/>
      <c r="U18" s="7"/>
      <c r="V18" s="7"/>
      <c r="W18" s="7"/>
      <c r="X18" s="7"/>
      <c r="Y18" s="7"/>
      <c r="Z18" s="7"/>
      <c r="AA18" s="7"/>
      <c r="AB18" s="7"/>
    </row>
    <row r="19" ht="12.75" customHeight="1">
      <c r="A19" s="30" t="s">
        <v>81</v>
      </c>
      <c r="B19" s="32" t="s">
        <v>82</v>
      </c>
      <c r="C19" s="32" t="s">
        <v>83</v>
      </c>
      <c r="D19" s="19" t="s">
        <v>84</v>
      </c>
      <c r="E19" s="21">
        <v>1.0</v>
      </c>
      <c r="F19" s="21">
        <v>220.0</v>
      </c>
      <c r="G19" s="23" t="str">
        <f t="shared" si="7"/>
        <v>220</v>
      </c>
      <c r="H19" s="23" t="str">
        <f>G19/15.6466</f>
        <v>14</v>
      </c>
      <c r="I19" s="23"/>
      <c r="J19" s="23" t="str">
        <f t="shared" si="8"/>
        <v>220</v>
      </c>
      <c r="K19" s="38"/>
      <c r="L19" s="38"/>
      <c r="M19" s="40" t="str">
        <f>'Kulude loetelu I pa'!E50</f>
        <v>57.92</v>
      </c>
      <c r="N19" s="40"/>
      <c r="O19" s="40"/>
      <c r="P19" s="43" t="str">
        <f>'Kulude loetelu II pa'!E68</f>
        <v>43.39</v>
      </c>
      <c r="Q19" s="45" t="str">
        <f t="shared" si="9"/>
        <v>118.69</v>
      </c>
      <c r="R19" s="48" t="str">
        <f t="shared" si="10"/>
        <v>101.31</v>
      </c>
      <c r="S19" s="27"/>
      <c r="T19" s="14"/>
      <c r="U19" s="7"/>
      <c r="V19" s="7"/>
      <c r="W19" s="7"/>
      <c r="X19" s="7"/>
      <c r="Y19" s="7"/>
      <c r="Z19" s="7"/>
      <c r="AA19" s="7"/>
      <c r="AB19" s="7"/>
    </row>
    <row r="20" ht="13.5" customHeight="1">
      <c r="A20" s="77"/>
      <c r="B20" s="78" t="s">
        <v>85</v>
      </c>
      <c r="C20" s="78" t="s">
        <v>86</v>
      </c>
      <c r="D20" s="79"/>
      <c r="E20" s="83"/>
      <c r="F20" s="83"/>
      <c r="G20" s="85" t="str">
        <f t="shared" ref="G20:J20" si="11">SUM(G17:G19)</f>
        <v>3,740</v>
      </c>
      <c r="H20" s="85" t="str">
        <f t="shared" si="11"/>
        <v>123</v>
      </c>
      <c r="I20" s="85" t="str">
        <f t="shared" si="11"/>
        <v>0</v>
      </c>
      <c r="J20" s="85" t="str">
        <f t="shared" si="11"/>
        <v>3,740</v>
      </c>
      <c r="K20" s="87"/>
      <c r="L20" s="87"/>
      <c r="M20" s="87" t="str">
        <f>SUM(M17:M19)</f>
        <v>783.92</v>
      </c>
      <c r="N20" s="87"/>
      <c r="O20" s="87"/>
      <c r="P20" s="87" t="str">
        <f t="shared" ref="P20:R20" si="12">SUM(P17:P19)</f>
        <v>2,439.39</v>
      </c>
      <c r="Q20" s="89" t="str">
        <f t="shared" si="12"/>
        <v>516.69</v>
      </c>
      <c r="R20" s="61" t="str">
        <f t="shared" si="12"/>
        <v>3,223.31</v>
      </c>
      <c r="S20" s="14"/>
      <c r="T20" s="14"/>
      <c r="U20" s="7"/>
      <c r="V20" s="7"/>
      <c r="W20" s="7"/>
      <c r="X20" s="7"/>
      <c r="Y20" s="7"/>
      <c r="Z20" s="7"/>
      <c r="AA20" s="7"/>
      <c r="AB20" s="7"/>
    </row>
    <row r="21" ht="16.5" customHeight="1">
      <c r="A21" s="92">
        <v>4.0</v>
      </c>
      <c r="B21" s="93" t="s">
        <v>95</v>
      </c>
      <c r="C21" s="93" t="s">
        <v>96</v>
      </c>
      <c r="D21" s="95"/>
      <c r="E21" s="96"/>
      <c r="F21" s="96"/>
      <c r="G21" s="97"/>
      <c r="H21" s="97"/>
      <c r="I21" s="97"/>
      <c r="J21" s="97"/>
      <c r="K21" s="99"/>
      <c r="L21" s="27"/>
      <c r="M21" s="100"/>
      <c r="N21" s="100"/>
      <c r="O21" s="100"/>
      <c r="P21" s="100"/>
      <c r="Q21" s="100"/>
      <c r="R21" s="28"/>
      <c r="S21" s="14"/>
      <c r="T21" s="14"/>
      <c r="U21" s="7"/>
      <c r="V21" s="7"/>
      <c r="W21" s="7"/>
      <c r="X21" s="7"/>
      <c r="Y21" s="7"/>
      <c r="Z21" s="7"/>
      <c r="AA21" s="7"/>
      <c r="AB21" s="7"/>
    </row>
    <row r="22" ht="16.5" customHeight="1">
      <c r="A22" s="30"/>
      <c r="B22" s="32"/>
      <c r="C22" s="32"/>
      <c r="D22" s="19"/>
      <c r="E22" s="21"/>
      <c r="F22" s="21"/>
      <c r="G22" s="23"/>
      <c r="H22" s="23"/>
      <c r="I22" s="23"/>
      <c r="J22" s="23"/>
      <c r="K22" s="38"/>
      <c r="L22" s="44"/>
      <c r="M22" s="40"/>
      <c r="N22" s="40"/>
      <c r="O22" s="40"/>
      <c r="P22" s="40"/>
      <c r="Q22" s="38"/>
      <c r="R22" s="48" t="str">
        <f t="shared" ref="R22:R25" si="13">J22-Q22</f>
        <v>0.00</v>
      </c>
      <c r="S22" s="14"/>
      <c r="T22" s="14"/>
      <c r="U22" s="7"/>
      <c r="V22" s="7"/>
      <c r="W22" s="7"/>
      <c r="X22" s="7"/>
      <c r="Y22" s="7"/>
      <c r="Z22" s="7"/>
      <c r="AA22" s="7"/>
      <c r="AB22" s="7"/>
    </row>
    <row r="23" ht="16.5" customHeight="1">
      <c r="A23" s="30" t="s">
        <v>108</v>
      </c>
      <c r="B23" s="32" t="s">
        <v>109</v>
      </c>
      <c r="C23" s="32"/>
      <c r="D23" s="19" t="s">
        <v>78</v>
      </c>
      <c r="E23" s="21">
        <v>6.0</v>
      </c>
      <c r="F23" s="21">
        <v>400.0</v>
      </c>
      <c r="G23" s="23">
        <v>2000.0</v>
      </c>
      <c r="H23" s="23"/>
      <c r="I23" s="23"/>
      <c r="J23" s="23" t="str">
        <f t="shared" ref="J23:J28" si="14">G23-I23</f>
        <v>2,000</v>
      </c>
      <c r="K23" s="38"/>
      <c r="L23" s="38"/>
      <c r="M23" s="40" t="str">
        <f>'Kulude loetelu I pa'!E55</f>
        <v>62.28</v>
      </c>
      <c r="N23" s="40"/>
      <c r="O23" s="40"/>
      <c r="P23" s="43" t="str">
        <f>'Kulude loetelu II pa'!E74</f>
        <v>392.05</v>
      </c>
      <c r="Q23" s="45" t="str">
        <f>J23-M23-P23</f>
        <v>1,545.67</v>
      </c>
      <c r="R23" s="48" t="str">
        <f t="shared" si="13"/>
        <v>454.33</v>
      </c>
      <c r="S23" s="27"/>
      <c r="T23" s="14"/>
      <c r="U23" s="7"/>
      <c r="V23" s="7"/>
      <c r="W23" s="7"/>
      <c r="X23" s="7"/>
      <c r="Y23" s="7"/>
      <c r="Z23" s="7"/>
      <c r="AA23" s="7"/>
      <c r="AB23" s="7"/>
    </row>
    <row r="24" ht="12.75" hidden="1" customHeight="1">
      <c r="A24" s="30" t="s">
        <v>110</v>
      </c>
      <c r="B24" s="32" t="s">
        <v>111</v>
      </c>
      <c r="C24" s="32" t="s">
        <v>112</v>
      </c>
      <c r="D24" s="19" t="s">
        <v>113</v>
      </c>
      <c r="E24" s="21">
        <v>0.0</v>
      </c>
      <c r="F24" s="21">
        <v>0.0</v>
      </c>
      <c r="G24" s="23" t="str">
        <f>E24*F24</f>
        <v>0</v>
      </c>
      <c r="H24" s="23" t="str">
        <f t="shared" ref="H24:H25" si="15">G24/15.6466</f>
        <v>0</v>
      </c>
      <c r="I24" s="23"/>
      <c r="J24" s="23" t="str">
        <f t="shared" si="14"/>
        <v>0</v>
      </c>
      <c r="K24" s="38"/>
      <c r="L24" s="38"/>
      <c r="M24" s="40"/>
      <c r="N24" s="40"/>
      <c r="O24" s="40"/>
      <c r="P24" s="43"/>
      <c r="Q24" s="45"/>
      <c r="R24" s="48" t="str">
        <f t="shared" si="13"/>
        <v>0.00</v>
      </c>
      <c r="S24" s="27"/>
      <c r="T24" s="14"/>
      <c r="U24" s="7"/>
      <c r="V24" s="7"/>
      <c r="W24" s="7"/>
      <c r="X24" s="7"/>
      <c r="Y24" s="7"/>
      <c r="Z24" s="7"/>
      <c r="AA24" s="7"/>
      <c r="AB24" s="7"/>
    </row>
    <row r="25" ht="12.75" customHeight="1">
      <c r="A25" s="30" t="s">
        <v>114</v>
      </c>
      <c r="B25" s="106" t="s">
        <v>115</v>
      </c>
      <c r="C25" s="32" t="s">
        <v>118</v>
      </c>
      <c r="D25" s="19" t="s">
        <v>119</v>
      </c>
      <c r="E25" s="21">
        <v>1.0</v>
      </c>
      <c r="F25" s="21">
        <v>1500.0</v>
      </c>
      <c r="G25" s="23">
        <v>1200.0</v>
      </c>
      <c r="H25" s="23" t="str">
        <f t="shared" si="15"/>
        <v>77</v>
      </c>
      <c r="I25" s="23"/>
      <c r="J25" s="23" t="str">
        <f t="shared" si="14"/>
        <v>1,200</v>
      </c>
      <c r="K25" s="38"/>
      <c r="L25" s="38"/>
      <c r="M25" s="40" t="str">
        <f>'Kulude loetelu I pa'!E57</f>
        <v>6.00</v>
      </c>
      <c r="N25" s="40"/>
      <c r="O25" s="40"/>
      <c r="P25" s="43" t="str">
        <f>'Kulude loetelu II pa'!E78</f>
        <v>1,238.40</v>
      </c>
      <c r="Q25" s="45" t="str">
        <f t="shared" ref="Q25:Q27" si="16">J25-M25-P25</f>
        <v>-44.40</v>
      </c>
      <c r="R25" s="48" t="str">
        <f t="shared" si="13"/>
        <v>1,244.40</v>
      </c>
      <c r="S25" s="27"/>
      <c r="T25" s="14"/>
      <c r="U25" s="7"/>
      <c r="V25" s="7"/>
      <c r="W25" s="7"/>
      <c r="X25" s="7"/>
      <c r="Y25" s="7"/>
      <c r="Z25" s="7"/>
      <c r="AA25" s="7"/>
      <c r="AB25" s="7"/>
    </row>
    <row r="26" ht="12.75" customHeight="1">
      <c r="A26" s="30" t="s">
        <v>110</v>
      </c>
      <c r="B26" s="106" t="s">
        <v>120</v>
      </c>
      <c r="C26" s="32"/>
      <c r="D26" s="19" t="s">
        <v>119</v>
      </c>
      <c r="E26" s="21">
        <v>1.0</v>
      </c>
      <c r="F26" s="21">
        <v>1500.0</v>
      </c>
      <c r="G26" s="23" t="str">
        <f>F26</f>
        <v>1,500</v>
      </c>
      <c r="H26" s="23"/>
      <c r="I26" s="23"/>
      <c r="J26" s="23" t="str">
        <f t="shared" si="14"/>
        <v>1,500</v>
      </c>
      <c r="K26" s="38"/>
      <c r="L26" s="38"/>
      <c r="M26" s="40"/>
      <c r="N26" s="40"/>
      <c r="O26" s="40"/>
      <c r="P26" s="43" t="str">
        <f>'Kulude loetelu II pa'!E83</f>
        <v>455.16</v>
      </c>
      <c r="Q26" s="45" t="str">
        <f t="shared" si="16"/>
        <v>1,044.84</v>
      </c>
      <c r="R26" s="48"/>
      <c r="S26" s="27"/>
      <c r="T26" s="14"/>
      <c r="U26" s="7"/>
      <c r="V26" s="7"/>
      <c r="W26" s="7"/>
      <c r="X26" s="7"/>
      <c r="Y26" s="7"/>
      <c r="Z26" s="7"/>
      <c r="AA26" s="7"/>
      <c r="AB26" s="7"/>
    </row>
    <row r="27" ht="12.75" customHeight="1">
      <c r="A27" s="30" t="s">
        <v>123</v>
      </c>
      <c r="B27" s="32" t="s">
        <v>124</v>
      </c>
      <c r="C27" s="32"/>
      <c r="D27" s="19" t="s">
        <v>25</v>
      </c>
      <c r="E27" s="21">
        <v>1.0</v>
      </c>
      <c r="F27" s="21">
        <v>2500.0</v>
      </c>
      <c r="G27" s="23">
        <v>2300.0</v>
      </c>
      <c r="H27" s="23"/>
      <c r="I27" s="23"/>
      <c r="J27" s="23" t="str">
        <f t="shared" si="14"/>
        <v>2,300</v>
      </c>
      <c r="K27" s="38"/>
      <c r="L27" s="38"/>
      <c r="M27" s="40" t="str">
        <f>'Kulude loetelu I pa'!E66</f>
        <v>153.37</v>
      </c>
      <c r="N27" s="40"/>
      <c r="O27" s="40"/>
      <c r="P27" s="43" t="str">
        <f>'Kulude loetelu II pa'!E93</f>
        <v>128.45</v>
      </c>
      <c r="Q27" s="45" t="str">
        <f t="shared" si="16"/>
        <v>2,018.18</v>
      </c>
      <c r="R27" s="48" t="str">
        <f t="shared" ref="R27:R28" si="17">J27-Q27</f>
        <v>281.82</v>
      </c>
      <c r="S27" s="27"/>
      <c r="T27" s="14"/>
      <c r="U27" s="7"/>
      <c r="V27" s="7"/>
      <c r="W27" s="7"/>
      <c r="X27" s="7"/>
      <c r="Y27" s="7"/>
      <c r="Z27" s="7"/>
      <c r="AA27" s="7"/>
      <c r="AB27" s="7"/>
    </row>
    <row r="28" ht="12.75" hidden="1" customHeight="1">
      <c r="A28" s="30" t="s">
        <v>130</v>
      </c>
      <c r="B28" s="32" t="s">
        <v>131</v>
      </c>
      <c r="C28" s="32"/>
      <c r="D28" s="19" t="s">
        <v>78</v>
      </c>
      <c r="E28" s="21">
        <v>0.0</v>
      </c>
      <c r="F28" s="21">
        <v>0.0</v>
      </c>
      <c r="G28" s="23" t="str">
        <f>E28*F28</f>
        <v>0</v>
      </c>
      <c r="H28" s="23"/>
      <c r="I28" s="23"/>
      <c r="J28" s="23" t="str">
        <f t="shared" si="14"/>
        <v>0</v>
      </c>
      <c r="K28" s="38"/>
      <c r="L28" s="38"/>
      <c r="M28" s="38"/>
      <c r="N28" s="38"/>
      <c r="O28" s="38"/>
      <c r="P28" s="44"/>
      <c r="Q28" s="45"/>
      <c r="R28" s="48" t="str">
        <f t="shared" si="17"/>
        <v>0.00</v>
      </c>
      <c r="S28" s="14"/>
      <c r="T28" s="14"/>
      <c r="U28" s="7"/>
      <c r="V28" s="7"/>
      <c r="W28" s="7"/>
      <c r="X28" s="7"/>
      <c r="Y28" s="7"/>
      <c r="Z28" s="7"/>
      <c r="AA28" s="7"/>
      <c r="AB28" s="7"/>
    </row>
    <row r="29" ht="12.75" customHeight="1">
      <c r="A29" s="15"/>
      <c r="B29" s="17" t="s">
        <v>135</v>
      </c>
      <c r="C29" s="17" t="s">
        <v>136</v>
      </c>
      <c r="D29" s="50"/>
      <c r="E29" s="51"/>
      <c r="F29" s="51"/>
      <c r="G29" s="53" t="str">
        <f>SUM(G22:G28)</f>
        <v>7,000</v>
      </c>
      <c r="H29" s="53" t="str">
        <f>G29/15.6466</f>
        <v>447</v>
      </c>
      <c r="I29" s="55" t="str">
        <f t="shared" ref="I29:J29" si="18">SUM(I22:I28)</f>
        <v>0</v>
      </c>
      <c r="J29" s="53" t="str">
        <f t="shared" si="18"/>
        <v>7,000</v>
      </c>
      <c r="K29" s="57"/>
      <c r="L29" s="57"/>
      <c r="M29" s="57" t="str">
        <f>SUM(M23:M27)</f>
        <v>221.65</v>
      </c>
      <c r="N29" s="57"/>
      <c r="O29" s="57"/>
      <c r="P29" s="57" t="str">
        <f t="shared" ref="P29:Q29" si="19">SUM(P23:P27)</f>
        <v>2,214.06</v>
      </c>
      <c r="Q29" s="59" t="str">
        <f t="shared" si="19"/>
        <v>4,564.29</v>
      </c>
      <c r="R29" s="61" t="str">
        <f>SUM(R22:R28)</f>
        <v>1,980.55</v>
      </c>
      <c r="S29" s="27"/>
      <c r="T29" s="14"/>
      <c r="U29" s="7"/>
      <c r="V29" s="7"/>
      <c r="W29" s="7"/>
      <c r="X29" s="7"/>
      <c r="Y29" s="7"/>
      <c r="Z29" s="7"/>
      <c r="AA29" s="7"/>
      <c r="AB29" s="7"/>
    </row>
    <row r="30" ht="2.25" customHeight="1">
      <c r="A30" s="64"/>
      <c r="B30" s="34"/>
      <c r="C30" s="34"/>
      <c r="D30" s="19"/>
      <c r="E30" s="21"/>
      <c r="F30" s="21"/>
      <c r="G30" s="23"/>
      <c r="H30" s="23"/>
      <c r="I30" s="23"/>
      <c r="J30" s="23"/>
      <c r="K30" s="38"/>
      <c r="L30" s="38"/>
      <c r="M30" s="38"/>
      <c r="N30" s="38"/>
      <c r="O30" s="38"/>
      <c r="P30" s="44"/>
      <c r="Q30" s="45"/>
      <c r="R30" s="48"/>
      <c r="S30" s="14"/>
      <c r="T30" s="14"/>
      <c r="U30" s="7"/>
      <c r="V30" s="7"/>
      <c r="W30" s="7"/>
      <c r="X30" s="7"/>
      <c r="Y30" s="7"/>
      <c r="Z30" s="7"/>
      <c r="AA30" s="7"/>
      <c r="AB30" s="7"/>
    </row>
    <row r="31" ht="12.75" customHeight="1">
      <c r="A31" s="15">
        <v>5.0</v>
      </c>
      <c r="B31" s="17" t="s">
        <v>139</v>
      </c>
      <c r="C31" s="17" t="s">
        <v>140</v>
      </c>
      <c r="D31" s="19"/>
      <c r="E31" s="21"/>
      <c r="F31" s="21"/>
      <c r="G31" s="69"/>
      <c r="H31" s="71"/>
      <c r="I31" s="23"/>
      <c r="J31" s="23"/>
      <c r="K31" s="38"/>
      <c r="L31" s="38"/>
      <c r="M31" s="38"/>
      <c r="N31" s="38"/>
      <c r="O31" s="38"/>
      <c r="P31" s="44"/>
      <c r="Q31" s="45"/>
      <c r="R31" s="48"/>
      <c r="S31" s="14"/>
      <c r="T31" s="14"/>
      <c r="U31" s="7"/>
      <c r="V31" s="7"/>
      <c r="W31" s="7"/>
      <c r="X31" s="7"/>
      <c r="Y31" s="7"/>
      <c r="Z31" s="7"/>
      <c r="AA31" s="7"/>
      <c r="AB31" s="7"/>
    </row>
    <row r="32" ht="12.75" customHeight="1">
      <c r="A32" s="30" t="s">
        <v>141</v>
      </c>
      <c r="B32" s="32" t="s">
        <v>142</v>
      </c>
      <c r="C32" s="32" t="s">
        <v>143</v>
      </c>
      <c r="D32" s="19" t="s">
        <v>78</v>
      </c>
      <c r="E32" s="21">
        <v>9.0</v>
      </c>
      <c r="F32" s="21">
        <v>400.0</v>
      </c>
      <c r="G32" s="23" t="str">
        <f t="shared" ref="G32:G34" si="20">E32*F32</f>
        <v>3,600</v>
      </c>
      <c r="H32" s="23" t="str">
        <f>G32/15.6466</f>
        <v>230</v>
      </c>
      <c r="I32" s="23"/>
      <c r="J32" s="23" t="str">
        <f t="shared" ref="J32:J34" si="21">G32-I32</f>
        <v>3,600</v>
      </c>
      <c r="K32" s="38"/>
      <c r="L32" s="38"/>
      <c r="M32" s="40" t="str">
        <f>'Kulude loetelu I pa'!E85</f>
        <v>1,184.75</v>
      </c>
      <c r="N32" s="40"/>
      <c r="O32" s="40"/>
      <c r="P32" s="43" t="str">
        <f>'Kulude loetelu II pa'!E108</f>
        <v>2,298.71</v>
      </c>
      <c r="Q32" s="45" t="str">
        <f t="shared" ref="Q32:Q34" si="22">J32-M32-P32</f>
        <v>116.54</v>
      </c>
      <c r="R32" s="48" t="str">
        <f t="shared" ref="R32:R34" si="23">J32-Q32</f>
        <v>3,483.46</v>
      </c>
      <c r="S32" s="27"/>
      <c r="T32" s="14"/>
      <c r="U32" s="7"/>
      <c r="V32" s="7"/>
      <c r="W32" s="7"/>
      <c r="X32" s="7"/>
      <c r="Y32" s="7"/>
      <c r="Z32" s="7"/>
      <c r="AA32" s="7"/>
      <c r="AB32" s="7"/>
    </row>
    <row r="33" ht="15.0" customHeight="1">
      <c r="A33" s="30" t="s">
        <v>145</v>
      </c>
      <c r="B33" s="32" t="s">
        <v>146</v>
      </c>
      <c r="C33" s="32"/>
      <c r="D33" s="19" t="s">
        <v>78</v>
      </c>
      <c r="E33" s="21">
        <v>10.0</v>
      </c>
      <c r="F33" s="21">
        <v>67.0</v>
      </c>
      <c r="G33" s="23" t="str">
        <f t="shared" si="20"/>
        <v>670</v>
      </c>
      <c r="H33" s="23"/>
      <c r="I33" s="23"/>
      <c r="J33" s="23" t="str">
        <f t="shared" si="21"/>
        <v>670</v>
      </c>
      <c r="K33" s="38"/>
      <c r="L33" s="38"/>
      <c r="M33" s="40" t="str">
        <f>'Kulude loetelu I pa'!E87</f>
        <v>109.00</v>
      </c>
      <c r="N33" s="40"/>
      <c r="O33" s="40"/>
      <c r="P33" s="43" t="str">
        <f>'Kulude loetelu II pa'!E112</f>
        <v>817.19</v>
      </c>
      <c r="Q33" s="45" t="str">
        <f t="shared" si="22"/>
        <v>-256.19</v>
      </c>
      <c r="R33" s="48" t="str">
        <f t="shared" si="23"/>
        <v>926.19</v>
      </c>
      <c r="S33" s="118"/>
      <c r="T33" s="14"/>
      <c r="U33" s="7"/>
      <c r="V33" s="7"/>
      <c r="W33" s="7"/>
      <c r="X33" s="7"/>
      <c r="Y33" s="7"/>
      <c r="Z33" s="7"/>
      <c r="AA33" s="7"/>
      <c r="AB33" s="7"/>
    </row>
    <row r="34" ht="15.0" customHeight="1">
      <c r="A34" s="30" t="s">
        <v>147</v>
      </c>
      <c r="B34" s="32" t="s">
        <v>149</v>
      </c>
      <c r="C34" s="32" t="s">
        <v>150</v>
      </c>
      <c r="D34" s="19" t="s">
        <v>151</v>
      </c>
      <c r="E34" s="21">
        <v>40.0</v>
      </c>
      <c r="F34" s="21">
        <v>32.0</v>
      </c>
      <c r="G34" s="23" t="str">
        <f t="shared" si="20"/>
        <v>1,280</v>
      </c>
      <c r="H34" s="23" t="str">
        <f t="shared" ref="H34:H35" si="24">G34/15.6466</f>
        <v>82</v>
      </c>
      <c r="I34" s="23"/>
      <c r="J34" s="23" t="str">
        <f t="shared" si="21"/>
        <v>1,280</v>
      </c>
      <c r="K34" s="38"/>
      <c r="L34" s="38"/>
      <c r="M34" s="40" t="str">
        <f>'Kulude loetelu I pa'!E90</f>
        <v>131.11</v>
      </c>
      <c r="N34" s="40"/>
      <c r="O34" s="40"/>
      <c r="P34" s="43" t="str">
        <f>'Kulude loetelu II pa'!E118</f>
        <v>1,024.00</v>
      </c>
      <c r="Q34" s="45" t="str">
        <f t="shared" si="22"/>
        <v>124.89</v>
      </c>
      <c r="R34" s="48" t="str">
        <f t="shared" si="23"/>
        <v>1,155.11</v>
      </c>
      <c r="S34" s="118"/>
      <c r="T34" s="14"/>
      <c r="U34" s="7"/>
      <c r="V34" s="7"/>
      <c r="W34" s="7"/>
      <c r="X34" s="7"/>
      <c r="Y34" s="7"/>
      <c r="Z34" s="7"/>
      <c r="AA34" s="7"/>
      <c r="AB34" s="7"/>
    </row>
    <row r="35" ht="12.75" customHeight="1">
      <c r="A35" s="15"/>
      <c r="B35" s="17" t="s">
        <v>153</v>
      </c>
      <c r="C35" s="17" t="s">
        <v>154</v>
      </c>
      <c r="D35" s="50"/>
      <c r="E35" s="51"/>
      <c r="F35" s="51"/>
      <c r="G35" s="53" t="str">
        <f>SUM(G32:G34)</f>
        <v>5,550</v>
      </c>
      <c r="H35" s="53" t="str">
        <f t="shared" si="24"/>
        <v>355</v>
      </c>
      <c r="I35" s="55" t="str">
        <f t="shared" ref="I35:J35" si="25">SUM(I32:I34)</f>
        <v>0</v>
      </c>
      <c r="J35" s="53" t="str">
        <f t="shared" si="25"/>
        <v>5,550</v>
      </c>
      <c r="K35" s="57"/>
      <c r="L35" s="57"/>
      <c r="M35" s="57" t="str">
        <f>SUM(M32:M34)</f>
        <v>1,424.86</v>
      </c>
      <c r="N35" s="57"/>
      <c r="O35" s="57"/>
      <c r="P35" s="57" t="str">
        <f t="shared" ref="P35:R35" si="26">SUM(P32:P34)</f>
        <v>4,139.90</v>
      </c>
      <c r="Q35" s="59" t="str">
        <f t="shared" si="26"/>
        <v>-14.76</v>
      </c>
      <c r="R35" s="61" t="str">
        <f t="shared" si="26"/>
        <v>5,564.76</v>
      </c>
      <c r="S35" s="27"/>
      <c r="T35" s="14"/>
      <c r="U35" s="7"/>
      <c r="V35" s="7"/>
      <c r="W35" s="7"/>
      <c r="X35" s="7"/>
      <c r="Y35" s="7"/>
      <c r="Z35" s="7"/>
      <c r="AA35" s="7"/>
      <c r="AB35" s="7"/>
    </row>
    <row r="36" ht="3.0" customHeight="1">
      <c r="A36" s="64"/>
      <c r="B36" s="34"/>
      <c r="C36" s="34"/>
      <c r="D36" s="19"/>
      <c r="E36" s="21"/>
      <c r="F36" s="21"/>
      <c r="G36" s="23"/>
      <c r="H36" s="23"/>
      <c r="I36" s="23"/>
      <c r="J36" s="23"/>
      <c r="K36" s="38"/>
      <c r="L36" s="38"/>
      <c r="M36" s="38"/>
      <c r="N36" s="38"/>
      <c r="O36" s="38"/>
      <c r="P36" s="44"/>
      <c r="Q36" s="45"/>
      <c r="R36" s="48"/>
      <c r="S36" s="14"/>
      <c r="T36" s="14"/>
      <c r="U36" s="7"/>
      <c r="V36" s="7"/>
      <c r="W36" s="7"/>
      <c r="X36" s="7"/>
      <c r="Y36" s="7"/>
      <c r="Z36" s="7"/>
      <c r="AA36" s="7"/>
      <c r="AB36" s="7"/>
    </row>
    <row r="37" ht="12.75" customHeight="1">
      <c r="A37" s="15">
        <v>6.0</v>
      </c>
      <c r="B37" s="17" t="s">
        <v>156</v>
      </c>
      <c r="C37" s="17" t="s">
        <v>157</v>
      </c>
      <c r="D37" s="19"/>
      <c r="E37" s="21"/>
      <c r="F37" s="21"/>
      <c r="G37" s="115"/>
      <c r="H37" s="115"/>
      <c r="I37" s="23"/>
      <c r="J37" s="23"/>
      <c r="K37" s="38"/>
      <c r="L37" s="38"/>
      <c r="M37" s="38"/>
      <c r="N37" s="38"/>
      <c r="O37" s="38"/>
      <c r="P37" s="44"/>
      <c r="Q37" s="45"/>
      <c r="R37" s="48"/>
      <c r="S37" s="14"/>
      <c r="T37" s="14"/>
      <c r="U37" s="7"/>
      <c r="V37" s="7"/>
      <c r="W37" s="7"/>
      <c r="X37" s="7"/>
      <c r="Y37" s="7"/>
      <c r="Z37" s="7"/>
      <c r="AA37" s="7"/>
      <c r="AB37" s="7"/>
    </row>
    <row r="38" ht="12.75" customHeight="1">
      <c r="A38" s="30" t="s">
        <v>158</v>
      </c>
      <c r="B38" s="32" t="s">
        <v>168</v>
      </c>
      <c r="C38" s="17"/>
      <c r="D38" s="19" t="s">
        <v>84</v>
      </c>
      <c r="E38" s="21">
        <v>1.0</v>
      </c>
      <c r="F38" s="21">
        <v>1350.0</v>
      </c>
      <c r="G38" s="23">
        <v>1350.0</v>
      </c>
      <c r="H38" s="115"/>
      <c r="I38" s="23"/>
      <c r="J38" s="23">
        <v>1350.0</v>
      </c>
      <c r="K38" s="38"/>
      <c r="L38" s="38"/>
      <c r="M38" s="40" t="str">
        <f>'Kulude loetelu I pa'!E94</f>
        <v>1,350.00</v>
      </c>
      <c r="N38" s="38"/>
      <c r="O38" s="38"/>
      <c r="P38" s="44">
        <v>0.0</v>
      </c>
      <c r="Q38" s="45" t="str">
        <f t="shared" ref="Q38:Q39" si="28">J38-M38-P38</f>
        <v>0.00</v>
      </c>
      <c r="R38" s="48" t="str">
        <f>J38-Q38</f>
        <v>1,350.00</v>
      </c>
      <c r="S38" s="14"/>
      <c r="T38" s="14"/>
      <c r="U38" s="7"/>
      <c r="V38" s="7"/>
      <c r="W38" s="7"/>
      <c r="X38" s="7"/>
      <c r="Y38" s="7"/>
      <c r="Z38" s="7"/>
      <c r="AA38" s="7"/>
      <c r="AB38" s="7"/>
    </row>
    <row r="39" ht="12.75" customHeight="1">
      <c r="A39" s="15">
        <v>7.0</v>
      </c>
      <c r="B39" s="17" t="s">
        <v>164</v>
      </c>
      <c r="C39" s="17" t="s">
        <v>165</v>
      </c>
      <c r="D39" s="50"/>
      <c r="E39" s="51"/>
      <c r="F39" s="51"/>
      <c r="G39" s="53" t="str">
        <f>SUM(G38)</f>
        <v>1,350</v>
      </c>
      <c r="H39" s="53" t="str">
        <f>G39/15.6466</f>
        <v>86</v>
      </c>
      <c r="I39" s="55"/>
      <c r="J39" s="53" t="str">
        <f>SUM(J38)</f>
        <v>1,350</v>
      </c>
      <c r="K39" s="57"/>
      <c r="L39" s="57"/>
      <c r="M39" s="57" t="str">
        <f>'Kulude loetelu I pa'!E94</f>
        <v>1,350.00</v>
      </c>
      <c r="N39" s="57" t="str">
        <f t="shared" ref="N39:P39" si="27">SUM(N38)</f>
        <v>0.00</v>
      </c>
      <c r="O39" s="57" t="str">
        <f t="shared" si="27"/>
        <v>0.00</v>
      </c>
      <c r="P39" s="57" t="str">
        <f t="shared" si="27"/>
        <v>0.00</v>
      </c>
      <c r="Q39" s="59" t="str">
        <f t="shared" si="28"/>
        <v>0.00</v>
      </c>
      <c r="R39" s="61" t="str">
        <f>SUM(R38)</f>
        <v>1,350.00</v>
      </c>
      <c r="S39" s="14"/>
      <c r="T39" s="14"/>
      <c r="U39" s="7"/>
      <c r="V39" s="7"/>
      <c r="W39" s="7"/>
      <c r="X39" s="7"/>
      <c r="Y39" s="7"/>
      <c r="Z39" s="7"/>
      <c r="AA39" s="7"/>
      <c r="AB39" s="7"/>
    </row>
    <row r="40" ht="2.25" customHeight="1">
      <c r="A40" s="64"/>
      <c r="B40" s="34"/>
      <c r="C40" s="34"/>
      <c r="D40" s="19"/>
      <c r="E40" s="21"/>
      <c r="F40" s="21"/>
      <c r="G40" s="23"/>
      <c r="H40" s="23"/>
      <c r="I40" s="23"/>
      <c r="J40" s="23"/>
      <c r="K40" s="38"/>
      <c r="L40" s="38"/>
      <c r="M40" s="38"/>
      <c r="N40" s="38"/>
      <c r="O40" s="38"/>
      <c r="P40" s="44"/>
      <c r="Q40" s="45"/>
      <c r="R40" s="48"/>
      <c r="S40" s="14"/>
      <c r="T40" s="14"/>
      <c r="U40" s="7"/>
      <c r="V40" s="7"/>
      <c r="W40" s="7"/>
      <c r="X40" s="7"/>
      <c r="Y40" s="7"/>
      <c r="Z40" s="7"/>
      <c r="AA40" s="7"/>
      <c r="AB40" s="7"/>
    </row>
    <row r="41" ht="13.5" customHeight="1">
      <c r="A41" s="120"/>
      <c r="B41" s="121" t="s">
        <v>155</v>
      </c>
      <c r="C41" s="121" t="s">
        <v>167</v>
      </c>
      <c r="D41" s="122"/>
      <c r="E41" s="125"/>
      <c r="F41" s="125"/>
      <c r="G41" s="127" t="str">
        <f>G39+G35+G29+G20+G14+G6</f>
        <v>46,500</v>
      </c>
      <c r="H41" s="127" t="str">
        <f>SUM(H6+H14+#REF!+#REF!+H20+H29+#REF!+H35+H39+#REF!)</f>
        <v>#REF!</v>
      </c>
      <c r="I41" s="131" t="str">
        <f>I6+I14+I29+I35+I20</f>
        <v>0</v>
      </c>
      <c r="J41" s="127" t="str">
        <f>J39+J35+J29+J20+J6+J14</f>
        <v>46,500</v>
      </c>
      <c r="K41" s="133"/>
      <c r="L41" s="135"/>
      <c r="M41" s="133" t="str">
        <f t="shared" ref="M41:O41" si="29">M39+M35+M29+M20+M14+M6</f>
        <v>16,511.47</v>
      </c>
      <c r="N41" s="133" t="str">
        <f t="shared" si="29"/>
        <v>0.00</v>
      </c>
      <c r="O41" s="133" t="str">
        <f t="shared" si="29"/>
        <v>0.00</v>
      </c>
      <c r="P41" s="133" t="str">
        <f>SUM(P6,P14,P20,P29,P35)</f>
        <v>21,737.39</v>
      </c>
      <c r="Q41" s="137" t="str">
        <f t="shared" ref="Q41:R41" si="30">Q39+Q35+Q29+Q20+Q14+Q6</f>
        <v>8,251.14</v>
      </c>
      <c r="R41" s="139" t="str">
        <f t="shared" si="30"/>
        <v>37,793.70</v>
      </c>
      <c r="S41" s="14"/>
      <c r="T41" s="14"/>
      <c r="U41" s="7"/>
      <c r="V41" s="7"/>
      <c r="W41" s="7"/>
      <c r="X41" s="7"/>
      <c r="Y41" s="7"/>
      <c r="Z41" s="7"/>
      <c r="AA41" s="7"/>
      <c r="AB41" s="7"/>
    </row>
    <row r="42" ht="12.75" customHeight="1">
      <c r="A42" s="14"/>
      <c r="B42" s="14"/>
      <c r="C42" s="14"/>
      <c r="D42" s="141"/>
      <c r="E42" s="141"/>
      <c r="F42" s="141"/>
      <c r="G42" s="14"/>
      <c r="H42" s="14"/>
      <c r="I42" s="14"/>
      <c r="J42" s="14"/>
      <c r="K42" s="27"/>
      <c r="L42" s="27"/>
      <c r="M42" s="27"/>
      <c r="N42" s="143"/>
      <c r="O42" s="14"/>
      <c r="P42" s="14"/>
      <c r="Q42" s="14"/>
      <c r="R42" s="14"/>
      <c r="S42" s="14"/>
      <c r="T42" s="14"/>
      <c r="U42" s="7"/>
      <c r="V42" s="7"/>
      <c r="W42" s="7"/>
      <c r="X42" s="7"/>
      <c r="Y42" s="7"/>
      <c r="Z42" s="7"/>
      <c r="AA42" s="7"/>
      <c r="AB42" s="7"/>
    </row>
    <row r="43" ht="12.75" customHeight="1">
      <c r="A43" s="14"/>
      <c r="B43" s="14"/>
      <c r="C43" s="14"/>
      <c r="D43" s="141"/>
      <c r="E43" s="141"/>
      <c r="F43" s="141"/>
      <c r="G43" s="14"/>
      <c r="H43" s="14"/>
      <c r="I43" s="14"/>
      <c r="J43" s="14"/>
      <c r="K43" s="27"/>
      <c r="L43" s="27"/>
      <c r="M43" s="27"/>
      <c r="N43" s="143"/>
      <c r="O43" s="145" t="str">
        <f>L43/J41</f>
        <v>0%</v>
      </c>
      <c r="P43" s="145"/>
      <c r="Q43" s="145"/>
      <c r="R43" s="14"/>
      <c r="S43" s="14"/>
      <c r="T43" s="14"/>
      <c r="U43" s="7"/>
      <c r="V43" s="7"/>
      <c r="W43" s="7"/>
      <c r="X43" s="7"/>
      <c r="Y43" s="7"/>
      <c r="Z43" s="7"/>
      <c r="AA43" s="7"/>
      <c r="AB43" s="7"/>
    </row>
    <row r="44" ht="12.75" customHeight="1">
      <c r="A44" s="14"/>
      <c r="B44" s="14"/>
      <c r="C44" s="14"/>
      <c r="D44" s="141"/>
      <c r="E44" s="141"/>
      <c r="F44" s="141"/>
      <c r="G44" s="14"/>
      <c r="H44" s="14"/>
      <c r="I44" s="14"/>
      <c r="J44" s="14"/>
      <c r="K44" s="27"/>
      <c r="L44" s="27"/>
      <c r="M44" s="27"/>
      <c r="N44" s="143"/>
      <c r="O44" s="14"/>
      <c r="P44" s="14"/>
      <c r="Q44" s="14"/>
      <c r="R44" s="14"/>
      <c r="S44" s="14"/>
      <c r="T44" s="14"/>
      <c r="U44" s="7"/>
      <c r="V44" s="7"/>
      <c r="W44" s="7"/>
      <c r="X44" s="7"/>
      <c r="Y44" s="7"/>
      <c r="Z44" s="7"/>
      <c r="AA44" s="7"/>
      <c r="AB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</sheetData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7.0"/>
    <col customWidth="1" min="2" max="2" width="14.14"/>
    <col customWidth="1" min="3" max="3" width="17.71"/>
    <col customWidth="1" min="4" max="4" width="18.57"/>
    <col customWidth="1" min="5" max="5" width="19.0"/>
    <col customWidth="1" min="6" max="6" width="19.43"/>
    <col customWidth="1" min="7" max="7" width="46.14"/>
    <col customWidth="1" min="8" max="8" width="17.0"/>
    <col customWidth="1" hidden="1" min="9" max="9" width="4.29"/>
    <col customWidth="1" min="10" max="19" width="8.0"/>
  </cols>
  <sheetData>
    <row r="1" ht="13.5" customHeight="1">
      <c r="A1" s="2"/>
      <c r="B1" s="3"/>
      <c r="C1" s="3"/>
      <c r="D1" s="3"/>
      <c r="E1" s="3"/>
      <c r="F1" s="3"/>
      <c r="G1" s="3"/>
      <c r="H1" s="3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2.75" customHeight="1">
      <c r="A2" s="9" t="s">
        <v>6</v>
      </c>
      <c r="B2" s="18"/>
      <c r="C2" s="18"/>
      <c r="D2" s="18"/>
      <c r="E2" s="18"/>
      <c r="F2" s="18"/>
      <c r="G2" s="18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3.5" customHeight="1">
      <c r="A3" s="22"/>
      <c r="B3" s="24"/>
      <c r="C3" s="24"/>
      <c r="D3" s="24"/>
      <c r="E3" s="24"/>
      <c r="F3" s="24"/>
      <c r="G3" s="24"/>
      <c r="H3" s="24"/>
      <c r="I3" s="2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90.75" customHeight="1">
      <c r="A4" s="29" t="s">
        <v>19</v>
      </c>
      <c r="B4" s="31" t="s">
        <v>21</v>
      </c>
      <c r="C4" s="33" t="s">
        <v>23</v>
      </c>
      <c r="D4" s="35" t="s">
        <v>24</v>
      </c>
      <c r="E4" s="35" t="s">
        <v>26</v>
      </c>
      <c r="F4" s="31" t="s">
        <v>27</v>
      </c>
      <c r="G4" s="36" t="s">
        <v>28</v>
      </c>
      <c r="H4" s="37" t="s">
        <v>29</v>
      </c>
      <c r="I4" s="39" t="s">
        <v>30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51.0" customHeight="1">
      <c r="A5" s="41" t="s">
        <v>31</v>
      </c>
      <c r="B5" s="42"/>
      <c r="C5" s="46"/>
      <c r="D5" s="47"/>
      <c r="E5" s="47">
        <v>9001.44</v>
      </c>
      <c r="F5" s="49" t="s">
        <v>32</v>
      </c>
      <c r="G5" s="49" t="s">
        <v>35</v>
      </c>
      <c r="H5" s="49" t="s">
        <v>36</v>
      </c>
      <c r="I5" s="52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2.75" customHeight="1">
      <c r="A6" s="54"/>
      <c r="B6" s="56"/>
      <c r="C6" s="58"/>
      <c r="D6" s="60" t="s">
        <v>37</v>
      </c>
      <c r="E6" s="60" t="str">
        <f>SUM(E5)</f>
        <v>9,001.44</v>
      </c>
      <c r="F6" s="62"/>
      <c r="G6" s="62"/>
      <c r="H6" s="62"/>
      <c r="I6" s="52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2.75" customHeight="1">
      <c r="A7" s="41">
        <v>2.0</v>
      </c>
      <c r="B7" s="42" t="s">
        <v>38</v>
      </c>
      <c r="C7" s="46">
        <v>42005.0</v>
      </c>
      <c r="D7" s="47">
        <v>421.26</v>
      </c>
      <c r="E7" s="47">
        <v>421.26</v>
      </c>
      <c r="F7" s="49" t="s">
        <v>39</v>
      </c>
      <c r="G7" s="49" t="s">
        <v>40</v>
      </c>
      <c r="H7" s="49">
        <v>2317.0</v>
      </c>
      <c r="I7" s="5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2.75" customHeight="1">
      <c r="A8" s="41">
        <v>9.0</v>
      </c>
      <c r="B8" s="42" t="s">
        <v>41</v>
      </c>
      <c r="C8" s="46">
        <v>42036.0</v>
      </c>
      <c r="D8" s="47">
        <v>421.26</v>
      </c>
      <c r="E8" s="47">
        <v>421.26</v>
      </c>
      <c r="F8" s="49" t="s">
        <v>39</v>
      </c>
      <c r="G8" s="49" t="s">
        <v>40</v>
      </c>
      <c r="H8" s="49">
        <v>2337.0</v>
      </c>
      <c r="I8" s="63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2.75" customHeight="1">
      <c r="A9" s="41">
        <v>11.0</v>
      </c>
      <c r="B9" s="42" t="s">
        <v>42</v>
      </c>
      <c r="C9" s="46">
        <v>42035.0</v>
      </c>
      <c r="D9" s="47">
        <v>86.67</v>
      </c>
      <c r="E9" s="47">
        <v>86.67</v>
      </c>
      <c r="F9" s="49" t="s">
        <v>39</v>
      </c>
      <c r="G9" s="49" t="s">
        <v>43</v>
      </c>
      <c r="H9" s="49">
        <v>2343.0</v>
      </c>
      <c r="I9" s="6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2.75" customHeight="1">
      <c r="A10" s="41">
        <v>14.0</v>
      </c>
      <c r="B10" s="42" t="s">
        <v>44</v>
      </c>
      <c r="C10" s="46">
        <v>42064.0</v>
      </c>
      <c r="D10" s="47">
        <v>421.26</v>
      </c>
      <c r="E10" s="47">
        <v>421.26</v>
      </c>
      <c r="F10" s="49" t="s">
        <v>39</v>
      </c>
      <c r="G10" s="49" t="s">
        <v>40</v>
      </c>
      <c r="H10" s="49">
        <v>2350.0</v>
      </c>
      <c r="I10" s="63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2.75" customHeight="1">
      <c r="A11" s="41">
        <v>22.0</v>
      </c>
      <c r="B11" s="42" t="s">
        <v>45</v>
      </c>
      <c r="C11" s="46">
        <v>42063.0</v>
      </c>
      <c r="D11" s="47">
        <v>80.22</v>
      </c>
      <c r="E11" s="47">
        <v>80.22</v>
      </c>
      <c r="F11" s="49" t="s">
        <v>39</v>
      </c>
      <c r="G11" s="49" t="s">
        <v>43</v>
      </c>
      <c r="H11" s="49">
        <v>2361.0</v>
      </c>
      <c r="I11" s="6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2.75" customHeight="1">
      <c r="A12" s="41">
        <v>31.0</v>
      </c>
      <c r="B12" s="42" t="s">
        <v>46</v>
      </c>
      <c r="C12" s="46">
        <v>42095.0</v>
      </c>
      <c r="D12" s="47">
        <v>421.26</v>
      </c>
      <c r="E12" s="47">
        <v>421.26</v>
      </c>
      <c r="F12" s="49" t="s">
        <v>39</v>
      </c>
      <c r="G12" s="49" t="s">
        <v>40</v>
      </c>
      <c r="H12" s="49">
        <v>2377.0</v>
      </c>
      <c r="I12" s="6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2.75" customHeight="1">
      <c r="A13" s="41">
        <v>34.0</v>
      </c>
      <c r="B13" s="42" t="s">
        <v>52</v>
      </c>
      <c r="C13" s="46">
        <v>42094.0</v>
      </c>
      <c r="D13" s="47">
        <v>161.03</v>
      </c>
      <c r="E13" s="47">
        <v>161.03</v>
      </c>
      <c r="F13" s="49" t="s">
        <v>39</v>
      </c>
      <c r="G13" s="49" t="s">
        <v>43</v>
      </c>
      <c r="H13" s="49">
        <v>2383.0</v>
      </c>
      <c r="I13" s="6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2.75" customHeight="1">
      <c r="A14" s="41">
        <v>47.0</v>
      </c>
      <c r="B14" s="42" t="s">
        <v>55</v>
      </c>
      <c r="C14" s="46">
        <v>42125.0</v>
      </c>
      <c r="D14" s="47">
        <v>421.26</v>
      </c>
      <c r="E14" s="47">
        <v>421.26</v>
      </c>
      <c r="F14" s="49" t="s">
        <v>39</v>
      </c>
      <c r="G14" s="49" t="s">
        <v>40</v>
      </c>
      <c r="H14" s="49">
        <v>2398.0</v>
      </c>
      <c r="I14" s="65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2.75" customHeight="1">
      <c r="A15" s="41">
        <v>50.0</v>
      </c>
      <c r="B15" s="42" t="s">
        <v>56</v>
      </c>
      <c r="C15" s="46">
        <v>42124.0</v>
      </c>
      <c r="D15" s="47">
        <v>69.22</v>
      </c>
      <c r="E15" s="47">
        <v>69.22</v>
      </c>
      <c r="F15" s="49" t="s">
        <v>39</v>
      </c>
      <c r="G15" s="49" t="s">
        <v>43</v>
      </c>
      <c r="H15" s="49">
        <v>2412.0</v>
      </c>
      <c r="I15" s="65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2.75" customHeight="1">
      <c r="A16" s="41">
        <v>102.0</v>
      </c>
      <c r="B16" s="42" t="s">
        <v>57</v>
      </c>
      <c r="C16" s="46">
        <v>42155.0</v>
      </c>
      <c r="D16" s="47">
        <v>45.98</v>
      </c>
      <c r="E16" s="47">
        <v>45.98</v>
      </c>
      <c r="F16" s="49" t="s">
        <v>39</v>
      </c>
      <c r="G16" s="49" t="s">
        <v>43</v>
      </c>
      <c r="H16" s="49">
        <v>2483.0</v>
      </c>
      <c r="I16" s="6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2.75" customHeight="1">
      <c r="A17" s="41">
        <v>91.0</v>
      </c>
      <c r="B17" s="42" t="s">
        <v>60</v>
      </c>
      <c r="C17" s="46">
        <v>42156.0</v>
      </c>
      <c r="D17" s="47">
        <v>421.26</v>
      </c>
      <c r="E17" s="47">
        <v>421.26</v>
      </c>
      <c r="F17" s="49" t="s">
        <v>39</v>
      </c>
      <c r="G17" s="49" t="s">
        <v>40</v>
      </c>
      <c r="H17" s="49">
        <v>2463.0</v>
      </c>
      <c r="I17" s="6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2.75" customHeight="1">
      <c r="A18" s="41">
        <v>120.0</v>
      </c>
      <c r="B18" s="42" t="s">
        <v>63</v>
      </c>
      <c r="C18" s="46">
        <v>42185.0</v>
      </c>
      <c r="D18" s="47">
        <v>34.78</v>
      </c>
      <c r="E18" s="47">
        <v>34.78</v>
      </c>
      <c r="F18" s="49" t="s">
        <v>39</v>
      </c>
      <c r="G18" s="49" t="s">
        <v>43</v>
      </c>
      <c r="H18" s="49">
        <v>2523.0</v>
      </c>
      <c r="I18" s="6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2.75" customHeight="1">
      <c r="A19" s="54"/>
      <c r="B19" s="56"/>
      <c r="C19" s="58"/>
      <c r="D19" s="60" t="s">
        <v>37</v>
      </c>
      <c r="E19" s="60" t="str">
        <f>SUM(E7:E18)</f>
        <v>3,005.46</v>
      </c>
      <c r="F19" s="62"/>
      <c r="G19" s="62"/>
      <c r="H19" s="62"/>
      <c r="I19" s="6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2.75" customHeight="1">
      <c r="A20" s="41">
        <v>49.0</v>
      </c>
      <c r="B20" s="42" t="s">
        <v>68</v>
      </c>
      <c r="C20" s="46">
        <v>42124.0</v>
      </c>
      <c r="D20" s="47">
        <v>59.59</v>
      </c>
      <c r="E20" s="47">
        <v>59.59</v>
      </c>
      <c r="F20" s="49" t="s">
        <v>69</v>
      </c>
      <c r="G20" s="49" t="s">
        <v>70</v>
      </c>
      <c r="H20" s="49">
        <v>2408.0</v>
      </c>
      <c r="I20" s="6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2.75" customHeight="1">
      <c r="A21" s="41">
        <v>100.0</v>
      </c>
      <c r="B21" s="42" t="s">
        <v>71</v>
      </c>
      <c r="C21" s="46" t="s">
        <v>72</v>
      </c>
      <c r="D21" s="47">
        <v>60.07</v>
      </c>
      <c r="E21" s="47">
        <v>60.07</v>
      </c>
      <c r="F21" s="49" t="s">
        <v>69</v>
      </c>
      <c r="G21" s="49" t="s">
        <v>70</v>
      </c>
      <c r="H21" s="49">
        <v>2476.0</v>
      </c>
      <c r="I21" s="68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3.5" customHeight="1">
      <c r="A22" s="70"/>
      <c r="B22" s="72"/>
      <c r="C22" s="73"/>
      <c r="D22" s="74" t="s">
        <v>37</v>
      </c>
      <c r="E22" s="74" t="str">
        <f>SUM(E20:E21)</f>
        <v>119.66</v>
      </c>
      <c r="F22" s="75"/>
      <c r="G22" s="76"/>
      <c r="H22" s="80"/>
      <c r="I22" s="8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2.75" customHeight="1">
      <c r="A23" s="82">
        <v>44.0</v>
      </c>
      <c r="B23" s="84" t="s">
        <v>87</v>
      </c>
      <c r="C23" s="86">
        <v>42101.0</v>
      </c>
      <c r="D23" s="47">
        <v>67.0</v>
      </c>
      <c r="E23" s="47">
        <v>67.0</v>
      </c>
      <c r="F23" s="49" t="s">
        <v>88</v>
      </c>
      <c r="G23" s="49" t="s">
        <v>89</v>
      </c>
      <c r="H23" s="49">
        <v>2393.0</v>
      </c>
      <c r="I23" s="8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2.75" customHeight="1">
      <c r="A24" s="82">
        <v>42.0</v>
      </c>
      <c r="B24" s="84" t="s">
        <v>90</v>
      </c>
      <c r="C24" s="86">
        <v>42154.0</v>
      </c>
      <c r="D24" s="47">
        <v>10.0</v>
      </c>
      <c r="E24" s="47">
        <v>10.0</v>
      </c>
      <c r="F24" s="49" t="s">
        <v>91</v>
      </c>
      <c r="G24" s="49" t="s">
        <v>89</v>
      </c>
      <c r="H24" s="90" t="s">
        <v>92</v>
      </c>
      <c r="I24" s="91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2.75" customHeight="1">
      <c r="A25" s="82">
        <v>93.0</v>
      </c>
      <c r="B25" s="84" t="s">
        <v>93</v>
      </c>
      <c r="C25" s="86">
        <v>42125.0</v>
      </c>
      <c r="D25" s="47">
        <v>10.0</v>
      </c>
      <c r="E25" s="47">
        <v>10.0</v>
      </c>
      <c r="F25" s="49" t="s">
        <v>91</v>
      </c>
      <c r="G25" s="49" t="s">
        <v>89</v>
      </c>
      <c r="H25" s="90" t="s">
        <v>94</v>
      </c>
      <c r="I25" s="94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2.75" customHeight="1">
      <c r="A26" s="82">
        <v>130.0</v>
      </c>
      <c r="B26" s="84" t="s">
        <v>97</v>
      </c>
      <c r="C26" s="86">
        <v>42184.0</v>
      </c>
      <c r="D26" s="47">
        <v>10.0</v>
      </c>
      <c r="E26" s="47">
        <v>10.0</v>
      </c>
      <c r="F26" s="49" t="s">
        <v>91</v>
      </c>
      <c r="G26" s="49" t="s">
        <v>89</v>
      </c>
      <c r="H26" s="90" t="s">
        <v>98</v>
      </c>
      <c r="I26" s="91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2.75" customHeight="1">
      <c r="A27" s="82">
        <v>131.0</v>
      </c>
      <c r="B27" s="84" t="s">
        <v>99</v>
      </c>
      <c r="C27" s="86">
        <v>42033.0</v>
      </c>
      <c r="D27" s="47">
        <v>10.0</v>
      </c>
      <c r="E27" s="47">
        <v>10.0</v>
      </c>
      <c r="F27" s="49" t="s">
        <v>91</v>
      </c>
      <c r="G27" s="49" t="s">
        <v>89</v>
      </c>
      <c r="H27" s="90" t="s">
        <v>100</v>
      </c>
      <c r="I27" s="9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2.75" customHeight="1">
      <c r="A28" s="82">
        <v>133.0</v>
      </c>
      <c r="B28" s="84" t="s">
        <v>101</v>
      </c>
      <c r="C28" s="86">
        <v>42092.0</v>
      </c>
      <c r="D28" s="47">
        <v>10.0</v>
      </c>
      <c r="E28" s="47">
        <v>10.0</v>
      </c>
      <c r="F28" s="49" t="s">
        <v>91</v>
      </c>
      <c r="G28" s="49" t="s">
        <v>89</v>
      </c>
      <c r="H28" s="90" t="s">
        <v>102</v>
      </c>
      <c r="I28" s="91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2.75" customHeight="1">
      <c r="A29" s="82">
        <v>19.0</v>
      </c>
      <c r="B29" s="84" t="s">
        <v>103</v>
      </c>
      <c r="C29" s="86">
        <v>42124.0</v>
      </c>
      <c r="D29" s="47">
        <v>258.0</v>
      </c>
      <c r="E29" s="47">
        <v>258.0</v>
      </c>
      <c r="F29" s="49" t="s">
        <v>104</v>
      </c>
      <c r="G29" s="49" t="s">
        <v>89</v>
      </c>
      <c r="H29" s="90" t="s">
        <v>105</v>
      </c>
      <c r="I29" s="9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2.75" customHeight="1">
      <c r="A30" s="82">
        <v>132.0</v>
      </c>
      <c r="B30" s="84" t="s">
        <v>106</v>
      </c>
      <c r="C30" s="86">
        <v>42064.0</v>
      </c>
      <c r="D30" s="47">
        <v>10.0</v>
      </c>
      <c r="E30" s="47">
        <v>10.0</v>
      </c>
      <c r="F30" s="49" t="s">
        <v>91</v>
      </c>
      <c r="G30" s="49" t="s">
        <v>89</v>
      </c>
      <c r="H30" s="90" t="s">
        <v>107</v>
      </c>
      <c r="I30" s="98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2.75" customHeight="1">
      <c r="A31" s="101"/>
      <c r="B31" s="102"/>
      <c r="C31" s="103"/>
      <c r="D31" s="74" t="s">
        <v>37</v>
      </c>
      <c r="E31" s="74" t="str">
        <f>SUM(E23:E30)</f>
        <v>385.00</v>
      </c>
      <c r="F31" s="75"/>
      <c r="G31" s="104"/>
      <c r="H31" s="105"/>
      <c r="I31" s="9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2.75" customHeight="1">
      <c r="A32" s="41">
        <v>2.0</v>
      </c>
      <c r="B32" s="42" t="s">
        <v>116</v>
      </c>
      <c r="C32" s="41" t="s">
        <v>117</v>
      </c>
      <c r="D32" s="47">
        <v>14.48</v>
      </c>
      <c r="E32" s="107">
        <v>14.48</v>
      </c>
      <c r="F32" s="49" t="s">
        <v>121</v>
      </c>
      <c r="G32" s="41" t="s">
        <v>122</v>
      </c>
      <c r="H32" s="49">
        <v>2340.0</v>
      </c>
      <c r="I32" s="98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2.75" customHeight="1">
      <c r="A33" s="41">
        <v>43.0</v>
      </c>
      <c r="B33" s="42" t="s">
        <v>125</v>
      </c>
      <c r="C33" s="41" t="s">
        <v>126</v>
      </c>
      <c r="D33" s="47">
        <v>54.33</v>
      </c>
      <c r="E33" s="107">
        <v>54.33</v>
      </c>
      <c r="F33" s="49" t="s">
        <v>127</v>
      </c>
      <c r="G33" s="41" t="s">
        <v>122</v>
      </c>
      <c r="H33" s="49" t="s">
        <v>105</v>
      </c>
      <c r="I33" s="98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2.75" customHeight="1">
      <c r="A34" s="41">
        <v>43.0</v>
      </c>
      <c r="B34" s="42" t="s">
        <v>125</v>
      </c>
      <c r="C34" s="41" t="s">
        <v>126</v>
      </c>
      <c r="D34" s="47">
        <v>7.94</v>
      </c>
      <c r="E34" s="107">
        <v>7.94</v>
      </c>
      <c r="F34" s="49" t="s">
        <v>128</v>
      </c>
      <c r="G34" s="41" t="s">
        <v>122</v>
      </c>
      <c r="H34" s="49" t="s">
        <v>129</v>
      </c>
      <c r="I34" s="98"/>
      <c r="J34" s="7"/>
      <c r="K34" s="14"/>
      <c r="L34" s="14"/>
      <c r="M34" s="14"/>
      <c r="N34" s="14"/>
      <c r="O34" s="14"/>
      <c r="P34" s="14"/>
      <c r="Q34" s="14"/>
      <c r="R34" s="14"/>
      <c r="S34" s="14"/>
      <c r="T34" s="7"/>
      <c r="U34" s="7"/>
      <c r="V34" s="7"/>
      <c r="W34" s="7"/>
      <c r="X34" s="7"/>
      <c r="Y34" s="7"/>
      <c r="Z34" s="7"/>
    </row>
    <row r="35" ht="12.75" customHeight="1">
      <c r="A35" s="41">
        <v>31.0</v>
      </c>
      <c r="B35" s="42" t="s">
        <v>132</v>
      </c>
      <c r="C35" s="41" t="s">
        <v>133</v>
      </c>
      <c r="D35" s="47">
        <v>3.89</v>
      </c>
      <c r="E35" s="107">
        <v>3.89</v>
      </c>
      <c r="F35" s="49" t="s">
        <v>134</v>
      </c>
      <c r="G35" s="41" t="s">
        <v>122</v>
      </c>
      <c r="H35" s="49" t="s">
        <v>105</v>
      </c>
      <c r="I35" s="98"/>
      <c r="J35" s="7"/>
      <c r="K35" s="14"/>
      <c r="L35" s="108"/>
      <c r="M35" s="109"/>
      <c r="N35" s="110"/>
      <c r="O35" s="110"/>
      <c r="P35" s="111"/>
      <c r="Q35" s="111"/>
      <c r="R35" s="111"/>
      <c r="S35" s="14"/>
      <c r="T35" s="7"/>
      <c r="U35" s="7"/>
      <c r="V35" s="7"/>
      <c r="W35" s="7"/>
      <c r="X35" s="7"/>
      <c r="Y35" s="7"/>
      <c r="Z35" s="7"/>
    </row>
    <row r="36" ht="12.75" customHeight="1">
      <c r="A36" s="41">
        <v>20.0</v>
      </c>
      <c r="B36" s="42" t="s">
        <v>137</v>
      </c>
      <c r="C36" s="41" t="s">
        <v>138</v>
      </c>
      <c r="D36" s="47">
        <v>5.77</v>
      </c>
      <c r="E36" s="107">
        <v>5.77</v>
      </c>
      <c r="F36" s="49" t="s">
        <v>127</v>
      </c>
      <c r="G36" s="41" t="s">
        <v>122</v>
      </c>
      <c r="H36" s="49" t="s">
        <v>105</v>
      </c>
      <c r="I36" s="98"/>
      <c r="J36" s="7"/>
      <c r="K36" s="14"/>
      <c r="L36" s="108"/>
      <c r="M36" s="109"/>
      <c r="N36" s="110"/>
      <c r="O36" s="110"/>
      <c r="P36" s="111"/>
      <c r="Q36" s="111"/>
      <c r="R36" s="111"/>
      <c r="S36" s="14"/>
      <c r="T36" s="7"/>
      <c r="U36" s="7"/>
      <c r="V36" s="7"/>
      <c r="W36" s="7"/>
      <c r="X36" s="7"/>
      <c r="Y36" s="7"/>
      <c r="Z36" s="7"/>
    </row>
    <row r="37" ht="13.5" customHeight="1">
      <c r="A37" s="41">
        <v>20.0</v>
      </c>
      <c r="B37" s="42" t="s">
        <v>137</v>
      </c>
      <c r="C37" s="41" t="s">
        <v>138</v>
      </c>
      <c r="D37" s="47">
        <v>69.0</v>
      </c>
      <c r="E37" s="107">
        <v>69.0</v>
      </c>
      <c r="F37" s="49" t="s">
        <v>104</v>
      </c>
      <c r="G37" s="41" t="s">
        <v>122</v>
      </c>
      <c r="H37" s="49" t="s">
        <v>105</v>
      </c>
      <c r="I37" s="112"/>
      <c r="J37" s="7"/>
      <c r="K37" s="14"/>
      <c r="L37" s="108"/>
      <c r="M37" s="109"/>
      <c r="N37" s="110"/>
      <c r="O37" s="110"/>
      <c r="P37" s="111"/>
      <c r="Q37" s="111"/>
      <c r="R37" s="111"/>
      <c r="S37" s="14"/>
      <c r="T37" s="7"/>
      <c r="U37" s="7"/>
      <c r="V37" s="7"/>
      <c r="W37" s="7"/>
      <c r="X37" s="7"/>
      <c r="Y37" s="7"/>
      <c r="Z37" s="7"/>
    </row>
    <row r="38" ht="12.75" customHeight="1">
      <c r="A38" s="41">
        <v>20.0</v>
      </c>
      <c r="B38" s="42" t="s">
        <v>137</v>
      </c>
      <c r="C38" s="41" t="s">
        <v>138</v>
      </c>
      <c r="D38" s="47">
        <v>7.1</v>
      </c>
      <c r="E38" s="107">
        <v>7.1</v>
      </c>
      <c r="F38" s="49" t="s">
        <v>144</v>
      </c>
      <c r="G38" s="41" t="s">
        <v>122</v>
      </c>
      <c r="H38" s="49" t="s">
        <v>105</v>
      </c>
      <c r="I38" s="113"/>
      <c r="J38" s="7"/>
      <c r="K38" s="14"/>
      <c r="L38" s="108"/>
      <c r="M38" s="109"/>
      <c r="N38" s="110"/>
      <c r="O38" s="110"/>
      <c r="P38" s="111"/>
      <c r="Q38" s="111"/>
      <c r="R38" s="111"/>
      <c r="S38" s="14"/>
      <c r="T38" s="7"/>
      <c r="U38" s="7"/>
      <c r="V38" s="7"/>
      <c r="W38" s="7"/>
      <c r="X38" s="7"/>
      <c r="Y38" s="7"/>
      <c r="Z38" s="7"/>
    </row>
    <row r="39" ht="12.75" customHeight="1">
      <c r="A39" s="41">
        <v>7.0</v>
      </c>
      <c r="B39" s="42" t="s">
        <v>148</v>
      </c>
      <c r="C39" s="41" t="s">
        <v>152</v>
      </c>
      <c r="D39" s="47">
        <v>12.0</v>
      </c>
      <c r="E39" s="107">
        <v>12.0</v>
      </c>
      <c r="F39" s="49" t="s">
        <v>104</v>
      </c>
      <c r="G39" s="41" t="s">
        <v>122</v>
      </c>
      <c r="H39" s="49" t="s">
        <v>105</v>
      </c>
      <c r="I39" s="94"/>
      <c r="J39" s="7"/>
      <c r="K39" s="14"/>
      <c r="L39" s="108"/>
      <c r="M39" s="109"/>
      <c r="N39" s="110"/>
      <c r="O39" s="110"/>
      <c r="P39" s="111"/>
      <c r="Q39" s="111"/>
      <c r="R39" s="111"/>
      <c r="S39" s="14"/>
      <c r="T39" s="7"/>
      <c r="U39" s="7"/>
      <c r="V39" s="7"/>
      <c r="W39" s="7"/>
      <c r="X39" s="7"/>
      <c r="Y39" s="7"/>
      <c r="Z39" s="7"/>
    </row>
    <row r="40" ht="12.75" customHeight="1">
      <c r="A40" s="54"/>
      <c r="B40" s="56"/>
      <c r="C40" s="114"/>
      <c r="D40" s="60" t="s">
        <v>155</v>
      </c>
      <c r="E40" s="60" t="str">
        <f>SUM(E32:E39)</f>
        <v>174.51</v>
      </c>
      <c r="F40" s="62"/>
      <c r="G40" s="54"/>
      <c r="H40" s="62"/>
      <c r="I40" s="9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2.75" customHeight="1">
      <c r="A41" s="116">
        <v>13.0</v>
      </c>
      <c r="B41" s="117" t="s">
        <v>163</v>
      </c>
      <c r="C41" s="119">
        <v>42100.0</v>
      </c>
      <c r="D41" s="107">
        <v>37.77</v>
      </c>
      <c r="E41" s="107">
        <v>37.77</v>
      </c>
      <c r="F41" s="123" t="s">
        <v>166</v>
      </c>
      <c r="G41" s="116" t="s">
        <v>169</v>
      </c>
      <c r="H41" s="123" t="s">
        <v>105</v>
      </c>
      <c r="I41" s="124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3.5" customHeight="1">
      <c r="A42" s="126">
        <v>3.0</v>
      </c>
      <c r="B42" s="128" t="s">
        <v>170</v>
      </c>
      <c r="C42" s="129">
        <v>42034.0</v>
      </c>
      <c r="D42" s="130">
        <v>7.2</v>
      </c>
      <c r="E42" s="130">
        <v>7.2</v>
      </c>
      <c r="F42" s="132" t="s">
        <v>166</v>
      </c>
      <c r="G42" s="116" t="s">
        <v>169</v>
      </c>
      <c r="H42" s="134" t="s">
        <v>105</v>
      </c>
      <c r="I42" s="13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3.5" customHeight="1">
      <c r="A43" s="138"/>
      <c r="B43" s="140"/>
      <c r="C43" s="142"/>
      <c r="D43" s="144" t="s">
        <v>155</v>
      </c>
      <c r="E43" s="146" t="str">
        <f>SUM(E41:E42)</f>
        <v>44.97</v>
      </c>
      <c r="F43" s="147"/>
      <c r="G43" s="148"/>
      <c r="H43" s="149"/>
      <c r="I43" s="150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2.75" customHeight="1">
      <c r="A44" s="116">
        <v>37.0</v>
      </c>
      <c r="B44" s="117" t="s">
        <v>171</v>
      </c>
      <c r="C44" s="119">
        <v>42107.0</v>
      </c>
      <c r="D44" s="107">
        <v>66.0</v>
      </c>
      <c r="E44" s="107">
        <v>66.0</v>
      </c>
      <c r="F44" s="123" t="s">
        <v>172</v>
      </c>
      <c r="G44" s="123" t="s">
        <v>173</v>
      </c>
      <c r="H44" s="123">
        <v>2387.0</v>
      </c>
      <c r="I44" s="9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2.75" customHeight="1">
      <c r="A45" s="116">
        <v>36.0</v>
      </c>
      <c r="B45" s="117" t="s">
        <v>174</v>
      </c>
      <c r="C45" s="119">
        <v>42083.0</v>
      </c>
      <c r="D45" s="107">
        <v>132.0</v>
      </c>
      <c r="E45" s="107">
        <v>132.0</v>
      </c>
      <c r="F45" s="123" t="s">
        <v>172</v>
      </c>
      <c r="G45" s="123" t="s">
        <v>173</v>
      </c>
      <c r="H45" s="123">
        <v>2388.0</v>
      </c>
      <c r="I45" s="9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2.75" customHeight="1">
      <c r="A46" s="116">
        <v>80.0</v>
      </c>
      <c r="B46" s="117" t="s">
        <v>175</v>
      </c>
      <c r="C46" s="119">
        <v>42144.0</v>
      </c>
      <c r="D46" s="107">
        <v>264.0</v>
      </c>
      <c r="E46" s="107">
        <v>264.0</v>
      </c>
      <c r="F46" s="123" t="s">
        <v>172</v>
      </c>
      <c r="G46" s="123" t="s">
        <v>173</v>
      </c>
      <c r="H46" s="123">
        <v>2453.0</v>
      </c>
      <c r="I46" s="12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2.75" customHeight="1">
      <c r="A47" s="116">
        <v>126.0</v>
      </c>
      <c r="B47" s="117" t="s">
        <v>176</v>
      </c>
      <c r="C47" s="119">
        <v>42203.0</v>
      </c>
      <c r="D47" s="107">
        <v>132.0</v>
      </c>
      <c r="E47" s="107">
        <v>132.0</v>
      </c>
      <c r="F47" s="123" t="s">
        <v>172</v>
      </c>
      <c r="G47" s="123" t="s">
        <v>173</v>
      </c>
      <c r="H47" s="123">
        <v>2518.0</v>
      </c>
      <c r="I47" s="12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2.75" customHeight="1">
      <c r="A48" s="116">
        <v>136.0</v>
      </c>
      <c r="B48" s="117" t="s">
        <v>177</v>
      </c>
      <c r="C48" s="119">
        <v>42173.0</v>
      </c>
      <c r="D48" s="107">
        <v>132.0</v>
      </c>
      <c r="E48" s="107">
        <v>132.0</v>
      </c>
      <c r="F48" s="123" t="s">
        <v>172</v>
      </c>
      <c r="G48" s="123" t="s">
        <v>173</v>
      </c>
      <c r="H48" s="123">
        <v>2535.0</v>
      </c>
      <c r="I48" s="12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75" customHeight="1">
      <c r="A49" s="151"/>
      <c r="B49" s="152"/>
      <c r="C49" s="153"/>
      <c r="D49" s="154" t="s">
        <v>155</v>
      </c>
      <c r="E49" s="154" t="str">
        <f>SUM(E44:E48)</f>
        <v>726.00</v>
      </c>
      <c r="F49" s="155"/>
      <c r="G49" s="155"/>
      <c r="H49" s="155"/>
      <c r="I49" s="12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2.75" customHeight="1">
      <c r="A50" s="156" t="s">
        <v>178</v>
      </c>
      <c r="B50" s="157"/>
      <c r="C50" s="158"/>
      <c r="D50" s="159"/>
      <c r="E50" s="159">
        <v>57.92</v>
      </c>
      <c r="F50" s="160" t="s">
        <v>179</v>
      </c>
      <c r="G50" s="161" t="s">
        <v>180</v>
      </c>
      <c r="H50" s="162"/>
      <c r="I50" s="163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</row>
    <row r="51" ht="12.75" customHeight="1">
      <c r="A51" s="165"/>
      <c r="B51" s="166"/>
      <c r="C51" s="167"/>
      <c r="D51" s="168" t="s">
        <v>155</v>
      </c>
      <c r="E51" s="169">
        <v>57.92</v>
      </c>
      <c r="F51" s="170"/>
      <c r="G51" s="171"/>
      <c r="H51" s="172"/>
      <c r="I51" s="12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75" customHeight="1">
      <c r="A52" s="173">
        <v>51.0</v>
      </c>
      <c r="B52" s="174" t="s">
        <v>181</v>
      </c>
      <c r="C52" s="175" t="s">
        <v>182</v>
      </c>
      <c r="D52" s="159">
        <v>12.94</v>
      </c>
      <c r="E52" s="159">
        <v>12.94</v>
      </c>
      <c r="F52" s="176" t="s">
        <v>183</v>
      </c>
      <c r="G52" s="116" t="s">
        <v>184</v>
      </c>
      <c r="H52" s="177" t="s">
        <v>105</v>
      </c>
      <c r="I52" s="163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</row>
    <row r="53" ht="12.75" customHeight="1">
      <c r="A53" s="116">
        <v>2.0</v>
      </c>
      <c r="B53" s="117" t="s">
        <v>185</v>
      </c>
      <c r="C53" s="119" t="s">
        <v>116</v>
      </c>
      <c r="D53" s="107">
        <v>6.86</v>
      </c>
      <c r="E53" s="107">
        <v>6.86</v>
      </c>
      <c r="F53" s="123" t="s">
        <v>186</v>
      </c>
      <c r="G53" s="116" t="s">
        <v>184</v>
      </c>
      <c r="H53" s="123">
        <v>2340.0</v>
      </c>
      <c r="I53" s="178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</row>
    <row r="54" ht="12.75" customHeight="1">
      <c r="A54" s="116">
        <v>118.0</v>
      </c>
      <c r="B54" s="117" t="s">
        <v>187</v>
      </c>
      <c r="C54" s="119" t="s">
        <v>188</v>
      </c>
      <c r="D54" s="107">
        <v>42.48</v>
      </c>
      <c r="E54" s="107">
        <v>42.48</v>
      </c>
      <c r="F54" s="123" t="s">
        <v>189</v>
      </c>
      <c r="G54" s="116" t="s">
        <v>184</v>
      </c>
      <c r="H54" s="123">
        <v>2504.0</v>
      </c>
      <c r="I54" s="163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</row>
    <row r="55" ht="12.75" customHeight="1">
      <c r="A55" s="138"/>
      <c r="B55" s="140"/>
      <c r="C55" s="179"/>
      <c r="D55" s="60" t="s">
        <v>155</v>
      </c>
      <c r="E55" s="180" t="str">
        <f>SUM(E52:E54)</f>
        <v>62.28</v>
      </c>
      <c r="F55" s="181"/>
      <c r="G55" s="138"/>
      <c r="H55" s="181"/>
      <c r="I55" s="124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5.5" customHeight="1">
      <c r="A56" s="116">
        <v>43.0</v>
      </c>
      <c r="B56" s="182">
        <v>42107.0</v>
      </c>
      <c r="C56" s="117" t="s">
        <v>190</v>
      </c>
      <c r="D56" s="183">
        <v>6.0</v>
      </c>
      <c r="E56" s="183">
        <v>6.0</v>
      </c>
      <c r="F56" s="184" t="s">
        <v>191</v>
      </c>
      <c r="G56" s="184" t="s">
        <v>192</v>
      </c>
      <c r="H56" s="184">
        <v>2391.0</v>
      </c>
      <c r="I56" s="163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</row>
    <row r="57" ht="12.75" customHeight="1">
      <c r="A57" s="151"/>
      <c r="B57" s="152"/>
      <c r="C57" s="185"/>
      <c r="D57" s="186" t="s">
        <v>155</v>
      </c>
      <c r="E57" s="186" t="str">
        <f>SUM(E56)</f>
        <v>6.00</v>
      </c>
      <c r="F57" s="187"/>
      <c r="G57" s="151"/>
      <c r="H57" s="187"/>
      <c r="I57" s="124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2.75" customHeight="1">
      <c r="A58" s="116">
        <v>107.0</v>
      </c>
      <c r="B58" s="117" t="s">
        <v>193</v>
      </c>
      <c r="C58" s="119">
        <v>42129.0</v>
      </c>
      <c r="D58" s="183">
        <v>51.53</v>
      </c>
      <c r="E58" s="183">
        <v>51.53</v>
      </c>
      <c r="F58" s="184" t="s">
        <v>194</v>
      </c>
      <c r="G58" s="184" t="s">
        <v>195</v>
      </c>
      <c r="H58" s="188" t="s">
        <v>105</v>
      </c>
      <c r="I58" s="163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</row>
    <row r="59" ht="12.75" customHeight="1">
      <c r="A59" s="116">
        <v>45.0</v>
      </c>
      <c r="B59" s="117" t="s">
        <v>196</v>
      </c>
      <c r="C59" s="119">
        <v>42111.0</v>
      </c>
      <c r="D59" s="183">
        <v>11.99</v>
      </c>
      <c r="E59" s="183">
        <v>11.99</v>
      </c>
      <c r="F59" s="184" t="s">
        <v>197</v>
      </c>
      <c r="G59" s="184" t="s">
        <v>195</v>
      </c>
      <c r="H59" s="184">
        <v>2394.0</v>
      </c>
      <c r="I59" s="189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</row>
    <row r="60" ht="12.75" customHeight="1">
      <c r="A60" s="116">
        <v>59.0</v>
      </c>
      <c r="B60" s="117" t="s">
        <v>198</v>
      </c>
      <c r="C60" s="119">
        <v>42141.0</v>
      </c>
      <c r="D60" s="183">
        <v>11.99</v>
      </c>
      <c r="E60" s="183">
        <v>11.99</v>
      </c>
      <c r="F60" s="184" t="s">
        <v>197</v>
      </c>
      <c r="G60" s="184" t="s">
        <v>195</v>
      </c>
      <c r="H60" s="184">
        <v>2424.0</v>
      </c>
      <c r="I60" s="190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</row>
    <row r="61" ht="12.75" customHeight="1">
      <c r="A61" s="116">
        <v>117.0</v>
      </c>
      <c r="B61" s="117" t="s">
        <v>199</v>
      </c>
      <c r="C61" s="119">
        <v>42172.0</v>
      </c>
      <c r="D61" s="183">
        <v>11.99</v>
      </c>
      <c r="E61" s="183">
        <v>11.99</v>
      </c>
      <c r="F61" s="184" t="s">
        <v>197</v>
      </c>
      <c r="G61" s="184" t="s">
        <v>195</v>
      </c>
      <c r="H61" s="184">
        <v>2493.0</v>
      </c>
      <c r="I61" s="191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</row>
    <row r="62" ht="12.75" customHeight="1">
      <c r="A62" s="116">
        <v>5.0</v>
      </c>
      <c r="B62" s="117" t="s">
        <v>200</v>
      </c>
      <c r="C62" s="119">
        <v>42021.0</v>
      </c>
      <c r="D62" s="183">
        <v>11.99</v>
      </c>
      <c r="E62" s="183">
        <v>11.99</v>
      </c>
      <c r="F62" s="184" t="s">
        <v>197</v>
      </c>
      <c r="G62" s="184" t="s">
        <v>195</v>
      </c>
      <c r="H62" s="184">
        <v>2324.0</v>
      </c>
      <c r="I62" s="178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</row>
    <row r="63" ht="12.75" customHeight="1">
      <c r="A63" s="116">
        <v>7.0</v>
      </c>
      <c r="B63" s="117" t="s">
        <v>201</v>
      </c>
      <c r="C63" s="119" t="s">
        <v>202</v>
      </c>
      <c r="D63" s="183">
        <v>29.9</v>
      </c>
      <c r="E63" s="183">
        <v>29.9</v>
      </c>
      <c r="F63" s="184" t="s">
        <v>197</v>
      </c>
      <c r="G63" s="184" t="s">
        <v>195</v>
      </c>
      <c r="H63" s="184">
        <v>2328.0</v>
      </c>
      <c r="I63" s="178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</row>
    <row r="64" ht="12.75" customHeight="1">
      <c r="A64" s="116">
        <v>27.0</v>
      </c>
      <c r="B64" s="117" t="s">
        <v>203</v>
      </c>
      <c r="C64" s="119">
        <v>42080.0</v>
      </c>
      <c r="D64" s="183">
        <v>11.99</v>
      </c>
      <c r="E64" s="183">
        <v>11.99</v>
      </c>
      <c r="F64" s="184" t="s">
        <v>197</v>
      </c>
      <c r="G64" s="184" t="s">
        <v>195</v>
      </c>
      <c r="H64" s="184">
        <v>2367.0</v>
      </c>
      <c r="I64" s="178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</row>
    <row r="65" ht="13.5" customHeight="1">
      <c r="A65" s="116">
        <v>13.0</v>
      </c>
      <c r="B65" s="117" t="s">
        <v>204</v>
      </c>
      <c r="C65" s="119">
        <v>42052.0</v>
      </c>
      <c r="D65" s="183">
        <v>11.99</v>
      </c>
      <c r="E65" s="183">
        <v>11.99</v>
      </c>
      <c r="F65" s="184" t="s">
        <v>197</v>
      </c>
      <c r="G65" s="184" t="s">
        <v>195</v>
      </c>
      <c r="H65" s="188" t="s">
        <v>205</v>
      </c>
      <c r="I65" s="192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</row>
    <row r="66" ht="13.5" customHeight="1">
      <c r="A66" s="151"/>
      <c r="B66" s="152"/>
      <c r="C66" s="153"/>
      <c r="D66" s="186" t="s">
        <v>155</v>
      </c>
      <c r="E66" s="186" t="str">
        <f>SUM(E58:E65)</f>
        <v>153.37</v>
      </c>
      <c r="F66" s="187"/>
      <c r="G66" s="187"/>
      <c r="H66" s="193"/>
      <c r="I66" s="150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0" customHeight="1">
      <c r="A67" s="116">
        <v>18.0</v>
      </c>
      <c r="B67" s="117" t="s">
        <v>206</v>
      </c>
      <c r="C67" s="119">
        <v>42123.0</v>
      </c>
      <c r="D67" s="183">
        <v>12.78</v>
      </c>
      <c r="E67" s="183">
        <v>12.78</v>
      </c>
      <c r="F67" s="184" t="s">
        <v>207</v>
      </c>
      <c r="G67" s="184" t="s">
        <v>208</v>
      </c>
      <c r="H67" s="188" t="s">
        <v>209</v>
      </c>
      <c r="I67" s="194"/>
      <c r="J67" s="195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</row>
    <row r="68" ht="15.0" customHeight="1">
      <c r="A68" s="116">
        <v>18.0</v>
      </c>
      <c r="B68" s="117" t="s">
        <v>206</v>
      </c>
      <c r="C68" s="119">
        <v>42123.0</v>
      </c>
      <c r="D68" s="183">
        <v>10.8</v>
      </c>
      <c r="E68" s="183">
        <v>10.8</v>
      </c>
      <c r="F68" s="184" t="s">
        <v>210</v>
      </c>
      <c r="G68" s="184" t="s">
        <v>208</v>
      </c>
      <c r="H68" s="188" t="s">
        <v>209</v>
      </c>
      <c r="I68" s="19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</row>
    <row r="69" ht="15.0" customHeight="1">
      <c r="A69" s="116">
        <v>18.0</v>
      </c>
      <c r="B69" s="117" t="s">
        <v>206</v>
      </c>
      <c r="C69" s="119">
        <v>42123.0</v>
      </c>
      <c r="D69" s="183">
        <v>5.55</v>
      </c>
      <c r="E69" s="183">
        <v>5.55</v>
      </c>
      <c r="F69" s="184" t="s">
        <v>211</v>
      </c>
      <c r="G69" s="184" t="s">
        <v>208</v>
      </c>
      <c r="H69" s="188" t="s">
        <v>209</v>
      </c>
      <c r="I69" s="19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</row>
    <row r="70" ht="15.0" customHeight="1">
      <c r="A70" s="116">
        <v>18.0</v>
      </c>
      <c r="B70" s="117" t="s">
        <v>206</v>
      </c>
      <c r="C70" s="119">
        <v>42123.0</v>
      </c>
      <c r="D70" s="183">
        <v>3.2</v>
      </c>
      <c r="E70" s="183">
        <v>3.2</v>
      </c>
      <c r="F70" s="184" t="s">
        <v>212</v>
      </c>
      <c r="G70" s="184" t="s">
        <v>208</v>
      </c>
      <c r="H70" s="188" t="s">
        <v>209</v>
      </c>
      <c r="I70" s="196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</row>
    <row r="71" ht="15.0" customHeight="1">
      <c r="A71" s="116">
        <v>18.0</v>
      </c>
      <c r="B71" s="117" t="s">
        <v>206</v>
      </c>
      <c r="C71" s="119">
        <v>42123.0</v>
      </c>
      <c r="D71" s="183">
        <v>4.0</v>
      </c>
      <c r="E71" s="183">
        <v>4.0</v>
      </c>
      <c r="F71" s="184" t="s">
        <v>213</v>
      </c>
      <c r="G71" s="184" t="s">
        <v>208</v>
      </c>
      <c r="H71" s="184">
        <v>2400.0</v>
      </c>
      <c r="I71" s="194"/>
      <c r="J71" s="195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</row>
    <row r="72" ht="15.0" customHeight="1">
      <c r="A72" s="116">
        <v>16.0</v>
      </c>
      <c r="B72" s="117" t="s">
        <v>214</v>
      </c>
      <c r="C72" s="119">
        <v>42114.0</v>
      </c>
      <c r="D72" s="183">
        <v>10.55</v>
      </c>
      <c r="E72" s="183">
        <v>10.55</v>
      </c>
      <c r="F72" s="184" t="s">
        <v>215</v>
      </c>
      <c r="G72" s="184" t="s">
        <v>216</v>
      </c>
      <c r="H72" s="184">
        <v>2392.0</v>
      </c>
      <c r="I72" s="19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</row>
    <row r="73" ht="15.0" customHeight="1">
      <c r="A73" s="116">
        <v>7.0</v>
      </c>
      <c r="B73" s="117" t="s">
        <v>148</v>
      </c>
      <c r="C73" s="119">
        <v>42048.0</v>
      </c>
      <c r="D73" s="183">
        <v>6.5</v>
      </c>
      <c r="E73" s="183">
        <v>6.5</v>
      </c>
      <c r="F73" s="184" t="s">
        <v>217</v>
      </c>
      <c r="G73" s="184" t="s">
        <v>208</v>
      </c>
      <c r="H73" s="184" t="s">
        <v>105</v>
      </c>
      <c r="I73" s="19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</row>
    <row r="74" ht="15.0" customHeight="1">
      <c r="A74" s="116">
        <v>6.0</v>
      </c>
      <c r="B74" s="117" t="s">
        <v>218</v>
      </c>
      <c r="C74" s="119">
        <v>42052.0</v>
      </c>
      <c r="D74" s="183">
        <v>6.15</v>
      </c>
      <c r="E74" s="183">
        <v>6.15</v>
      </c>
      <c r="F74" s="184" t="s">
        <v>219</v>
      </c>
      <c r="G74" s="184" t="s">
        <v>208</v>
      </c>
      <c r="H74" s="184">
        <v>2357.0</v>
      </c>
      <c r="I74" s="194"/>
      <c r="J74" s="195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</row>
    <row r="75" ht="15.0" customHeight="1">
      <c r="A75" s="116">
        <v>6.0</v>
      </c>
      <c r="B75" s="117" t="s">
        <v>218</v>
      </c>
      <c r="C75" s="119">
        <v>42055.0</v>
      </c>
      <c r="D75" s="183">
        <v>6.1</v>
      </c>
      <c r="E75" s="183">
        <v>6.1</v>
      </c>
      <c r="F75" s="184" t="s">
        <v>220</v>
      </c>
      <c r="G75" s="184" t="s">
        <v>208</v>
      </c>
      <c r="H75" s="184">
        <v>2357.0</v>
      </c>
      <c r="I75" s="19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</row>
    <row r="76" ht="15.0" customHeight="1">
      <c r="A76" s="116">
        <v>6.0</v>
      </c>
      <c r="B76" s="117" t="s">
        <v>218</v>
      </c>
      <c r="C76" s="119">
        <v>42052.0</v>
      </c>
      <c r="D76" s="183">
        <v>6.9</v>
      </c>
      <c r="E76" s="183">
        <v>6.9</v>
      </c>
      <c r="F76" s="184" t="s">
        <v>221</v>
      </c>
      <c r="G76" s="184" t="s">
        <v>208</v>
      </c>
      <c r="H76" s="184">
        <v>2357.0</v>
      </c>
      <c r="I76" s="19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</row>
    <row r="77" ht="15.0" customHeight="1">
      <c r="A77" s="116">
        <v>6.0</v>
      </c>
      <c r="B77" s="117" t="s">
        <v>218</v>
      </c>
      <c r="C77" s="119">
        <v>42053.0</v>
      </c>
      <c r="D77" s="183">
        <v>7.6</v>
      </c>
      <c r="E77" s="183">
        <v>7.6</v>
      </c>
      <c r="F77" s="184" t="s">
        <v>222</v>
      </c>
      <c r="G77" s="184" t="s">
        <v>208</v>
      </c>
      <c r="H77" s="184">
        <v>2357.0</v>
      </c>
      <c r="I77" s="196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</row>
    <row r="78" ht="15.0" customHeight="1">
      <c r="A78" s="116">
        <v>6.0</v>
      </c>
      <c r="B78" s="117" t="s">
        <v>218</v>
      </c>
      <c r="C78" s="119">
        <v>42052.0</v>
      </c>
      <c r="D78" s="183">
        <v>4.4</v>
      </c>
      <c r="E78" s="183">
        <v>4.4</v>
      </c>
      <c r="F78" s="184" t="s">
        <v>222</v>
      </c>
      <c r="G78" s="184" t="s">
        <v>208</v>
      </c>
      <c r="H78" s="184">
        <v>2357.0</v>
      </c>
      <c r="I78" s="196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</row>
    <row r="79" ht="15.0" customHeight="1">
      <c r="A79" s="116">
        <v>6.0</v>
      </c>
      <c r="B79" s="117" t="s">
        <v>218</v>
      </c>
      <c r="C79" s="119">
        <v>42054.0</v>
      </c>
      <c r="D79" s="197">
        <v>4.0</v>
      </c>
      <c r="E79" s="197">
        <v>4.0</v>
      </c>
      <c r="F79" s="184" t="s">
        <v>222</v>
      </c>
      <c r="G79" s="184" t="s">
        <v>208</v>
      </c>
      <c r="H79" s="184">
        <v>2357.0</v>
      </c>
      <c r="I79" s="196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</row>
    <row r="80" ht="15.0" customHeight="1">
      <c r="A80" s="116">
        <v>2.0</v>
      </c>
      <c r="B80" s="117" t="s">
        <v>116</v>
      </c>
      <c r="C80" s="119">
        <v>42037.0</v>
      </c>
      <c r="D80" s="183">
        <v>12.78</v>
      </c>
      <c r="E80" s="183">
        <v>12.78</v>
      </c>
      <c r="F80" s="184" t="s">
        <v>207</v>
      </c>
      <c r="G80" s="184" t="s">
        <v>208</v>
      </c>
      <c r="H80" s="184">
        <v>2340.0</v>
      </c>
      <c r="I80" s="196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</row>
    <row r="81" ht="15.0" customHeight="1">
      <c r="A81" s="116">
        <v>2.0</v>
      </c>
      <c r="B81" s="117" t="s">
        <v>116</v>
      </c>
      <c r="C81" s="119">
        <v>42037.0</v>
      </c>
      <c r="D81" s="183">
        <v>14.2</v>
      </c>
      <c r="E81" s="183">
        <v>14.2</v>
      </c>
      <c r="F81" s="184" t="s">
        <v>207</v>
      </c>
      <c r="G81" s="184" t="s">
        <v>208</v>
      </c>
      <c r="H81" s="184">
        <v>2340.0</v>
      </c>
      <c r="I81" s="196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</row>
    <row r="82" ht="12.75" customHeight="1">
      <c r="A82" s="116">
        <v>68.0</v>
      </c>
      <c r="B82" s="117" t="s">
        <v>223</v>
      </c>
      <c r="C82" s="119">
        <v>42151.0</v>
      </c>
      <c r="D82" s="183">
        <v>733.24</v>
      </c>
      <c r="E82" s="183">
        <v>733.24</v>
      </c>
      <c r="F82" s="184" t="s">
        <v>224</v>
      </c>
      <c r="G82" s="184" t="s">
        <v>208</v>
      </c>
      <c r="H82" s="184">
        <v>2436.0</v>
      </c>
      <c r="I82" s="196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</row>
    <row r="83" ht="12.75" customHeight="1">
      <c r="A83" s="116">
        <v>18.0</v>
      </c>
      <c r="B83" s="117" t="s">
        <v>225</v>
      </c>
      <c r="C83" s="119">
        <v>42051.0</v>
      </c>
      <c r="D83" s="183">
        <v>287.0</v>
      </c>
      <c r="E83" s="183">
        <v>287.0</v>
      </c>
      <c r="F83" s="184" t="s">
        <v>226</v>
      </c>
      <c r="G83" s="184" t="s">
        <v>208</v>
      </c>
      <c r="H83" s="184">
        <v>2348.0</v>
      </c>
      <c r="I83" s="196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</row>
    <row r="84" ht="13.5" customHeight="1">
      <c r="A84" s="116">
        <v>1.0</v>
      </c>
      <c r="B84" s="117" t="s">
        <v>227</v>
      </c>
      <c r="C84" s="119">
        <v>42009.0</v>
      </c>
      <c r="D84" s="183">
        <v>49.0</v>
      </c>
      <c r="E84" s="183">
        <v>49.0</v>
      </c>
      <c r="F84" s="184" t="s">
        <v>228</v>
      </c>
      <c r="G84" s="184" t="s">
        <v>208</v>
      </c>
      <c r="H84" s="184">
        <v>2315.0</v>
      </c>
      <c r="I84" s="196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</row>
    <row r="85" ht="12.75" customHeight="1">
      <c r="A85" s="151"/>
      <c r="B85" s="152"/>
      <c r="C85" s="153"/>
      <c r="D85" s="186" t="s">
        <v>155</v>
      </c>
      <c r="E85" s="186" t="str">
        <f>SUM(E67:E84)</f>
        <v>1,184.75</v>
      </c>
      <c r="F85" s="187"/>
      <c r="G85" s="187"/>
      <c r="H85" s="187"/>
      <c r="I85" s="198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75" customHeight="1">
      <c r="A86" s="116">
        <v>3.0</v>
      </c>
      <c r="B86" s="117" t="s">
        <v>170</v>
      </c>
      <c r="C86" s="119">
        <v>42012.0</v>
      </c>
      <c r="D86" s="183">
        <v>109.0</v>
      </c>
      <c r="E86" s="183">
        <v>109.0</v>
      </c>
      <c r="F86" s="184" t="s">
        <v>229</v>
      </c>
      <c r="G86" s="184" t="s">
        <v>230</v>
      </c>
      <c r="H86" s="184" t="s">
        <v>105</v>
      </c>
      <c r="I86" s="196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</row>
    <row r="87" ht="12.75" customHeight="1">
      <c r="A87" s="151"/>
      <c r="B87" s="152"/>
      <c r="C87" s="153"/>
      <c r="D87" s="186" t="s">
        <v>155</v>
      </c>
      <c r="E87" s="186" t="str">
        <f>SUM(E86)</f>
        <v>109.00</v>
      </c>
      <c r="F87" s="187"/>
      <c r="G87" s="187"/>
      <c r="H87" s="187"/>
      <c r="I87" s="198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75" customHeight="1">
      <c r="A88" s="116">
        <v>2.0</v>
      </c>
      <c r="B88" s="117" t="s">
        <v>231</v>
      </c>
      <c r="C88" s="119">
        <v>42052.0</v>
      </c>
      <c r="D88" s="183">
        <v>67.11</v>
      </c>
      <c r="E88" s="183">
        <v>67.11</v>
      </c>
      <c r="F88" s="184" t="s">
        <v>232</v>
      </c>
      <c r="G88" s="184" t="s">
        <v>233</v>
      </c>
      <c r="H88" s="184">
        <v>2358.0</v>
      </c>
      <c r="I88" s="199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164"/>
      <c r="U88" s="164"/>
      <c r="V88" s="164"/>
      <c r="W88" s="164"/>
      <c r="X88" s="164"/>
      <c r="Y88" s="164"/>
      <c r="Z88" s="164"/>
    </row>
    <row r="89" ht="13.5" customHeight="1">
      <c r="A89" s="116">
        <v>1.0</v>
      </c>
      <c r="B89" s="117" t="s">
        <v>234</v>
      </c>
      <c r="C89" s="119">
        <v>42012.0</v>
      </c>
      <c r="D89" s="183">
        <v>64.0</v>
      </c>
      <c r="E89" s="183">
        <v>64.0</v>
      </c>
      <c r="F89" s="184" t="s">
        <v>32</v>
      </c>
      <c r="G89" s="184" t="s">
        <v>233</v>
      </c>
      <c r="H89" s="184">
        <v>2347.0</v>
      </c>
      <c r="I89" s="199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164"/>
      <c r="U89" s="164"/>
      <c r="V89" s="164"/>
      <c r="W89" s="164"/>
      <c r="X89" s="164"/>
      <c r="Y89" s="164"/>
      <c r="Z89" s="164"/>
    </row>
    <row r="90" ht="12.75" customHeight="1">
      <c r="A90" s="151"/>
      <c r="B90" s="152"/>
      <c r="C90" s="153"/>
      <c r="D90" s="186" t="s">
        <v>155</v>
      </c>
      <c r="E90" s="186" t="str">
        <f>SUM(E88:E89)</f>
        <v>131.11</v>
      </c>
      <c r="F90" s="187"/>
      <c r="G90" s="187"/>
      <c r="H90" s="187"/>
      <c r="I90" s="198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7"/>
      <c r="U90" s="7"/>
      <c r="V90" s="7"/>
      <c r="W90" s="7"/>
      <c r="X90" s="7"/>
      <c r="Y90" s="7"/>
      <c r="Z90" s="7"/>
    </row>
    <row r="91" ht="12.75" customHeight="1">
      <c r="A91" s="116">
        <v>3.0</v>
      </c>
      <c r="B91" s="117" t="s">
        <v>235</v>
      </c>
      <c r="C91" s="119" t="s">
        <v>236</v>
      </c>
      <c r="D91" s="183">
        <v>1000.0</v>
      </c>
      <c r="E91" s="183">
        <v>1000.0</v>
      </c>
      <c r="F91" s="184" t="s">
        <v>237</v>
      </c>
      <c r="G91" s="184" t="s">
        <v>238</v>
      </c>
      <c r="H91" s="184" t="s">
        <v>239</v>
      </c>
      <c r="I91" s="199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164"/>
      <c r="U91" s="164"/>
      <c r="V91" s="164"/>
      <c r="W91" s="164"/>
      <c r="X91" s="164"/>
      <c r="Y91" s="164"/>
      <c r="Z91" s="164"/>
    </row>
    <row r="92" ht="12.75" customHeight="1">
      <c r="A92" s="116">
        <v>20.0</v>
      </c>
      <c r="B92" s="117" t="s">
        <v>240</v>
      </c>
      <c r="C92" s="119">
        <v>42069.0</v>
      </c>
      <c r="D92" s="183">
        <v>150.0</v>
      </c>
      <c r="E92" s="183">
        <v>150.0</v>
      </c>
      <c r="F92" s="184" t="s">
        <v>241</v>
      </c>
      <c r="G92" s="184" t="s">
        <v>238</v>
      </c>
      <c r="H92" s="184">
        <v>2359.0</v>
      </c>
      <c r="I92" s="199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164"/>
      <c r="U92" s="164"/>
      <c r="V92" s="164"/>
      <c r="W92" s="164"/>
      <c r="X92" s="164"/>
      <c r="Y92" s="164"/>
      <c r="Z92" s="164"/>
    </row>
    <row r="93" ht="12.75" customHeight="1">
      <c r="A93" s="116">
        <v>134.0</v>
      </c>
      <c r="B93" s="117" t="s">
        <v>242</v>
      </c>
      <c r="C93" s="119">
        <v>42087.0</v>
      </c>
      <c r="D93" s="183">
        <v>200.0</v>
      </c>
      <c r="E93" s="183">
        <v>200.0</v>
      </c>
      <c r="F93" s="184" t="s">
        <v>243</v>
      </c>
      <c r="G93" s="184" t="s">
        <v>238</v>
      </c>
      <c r="H93" s="184" t="s">
        <v>244</v>
      </c>
      <c r="I93" s="199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164"/>
      <c r="U93" s="164"/>
      <c r="V93" s="164"/>
      <c r="W93" s="164"/>
      <c r="X93" s="164"/>
      <c r="Y93" s="164"/>
      <c r="Z93" s="164"/>
    </row>
    <row r="94" ht="13.5" customHeight="1">
      <c r="A94" s="151"/>
      <c r="B94" s="152"/>
      <c r="C94" s="153"/>
      <c r="D94" s="186" t="s">
        <v>155</v>
      </c>
      <c r="E94" s="186" t="str">
        <f>SUM(E91:E93)</f>
        <v>1,350.00</v>
      </c>
      <c r="F94" s="187"/>
      <c r="G94" s="187"/>
      <c r="H94" s="187"/>
      <c r="I94" s="194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7"/>
      <c r="U94" s="7"/>
      <c r="V94" s="7"/>
      <c r="W94" s="7"/>
      <c r="X94" s="7"/>
      <c r="Y94" s="7"/>
      <c r="Z94" s="7"/>
    </row>
    <row r="95" ht="12.75" customHeight="1">
      <c r="A95" s="201"/>
      <c r="B95" s="201"/>
      <c r="C95" s="201"/>
      <c r="D95" s="202" t="s">
        <v>37</v>
      </c>
      <c r="E95" s="202" t="str">
        <f>SUM(E94,E90,E87,E85,E66,E57,E55,E51,E49,E43,E40,E31,E6,E19,E22)</f>
        <v>16,511.47</v>
      </c>
      <c r="F95" s="203"/>
      <c r="G95" s="203"/>
      <c r="H95" s="203"/>
      <c r="I95" s="10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3.5" customHeight="1">
      <c r="A96" s="204" t="s">
        <v>245</v>
      </c>
      <c r="B96" s="205"/>
      <c r="C96" s="205"/>
      <c r="D96" s="205"/>
      <c r="E96" s="206"/>
      <c r="F96" s="207" t="s">
        <v>246</v>
      </c>
      <c r="G96" s="206"/>
      <c r="H96" s="208" t="s">
        <v>247</v>
      </c>
      <c r="I96" s="209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4">
    <mergeCell ref="A1:I1"/>
    <mergeCell ref="A2:I3"/>
    <mergeCell ref="A96:E96"/>
    <mergeCell ref="F96:G96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6.71"/>
    <col customWidth="1" min="2" max="2" width="14.14"/>
    <col customWidth="1" min="3" max="3" width="17.71"/>
    <col customWidth="1" min="4" max="4" width="18.57"/>
    <col customWidth="1" min="5" max="5" width="19.0"/>
    <col customWidth="1" min="6" max="6" width="19.43"/>
    <col customWidth="1" min="7" max="7" width="29.0"/>
    <col customWidth="1" min="8" max="8" width="26.71"/>
    <col customWidth="1" min="9" max="9" width="0.43"/>
    <col customWidth="1" min="10" max="19" width="8.0"/>
  </cols>
  <sheetData>
    <row r="1" ht="13.5" customHeight="1">
      <c r="A1" s="2"/>
      <c r="B1" s="3"/>
      <c r="C1" s="3"/>
      <c r="D1" s="3"/>
      <c r="E1" s="3"/>
      <c r="F1" s="3"/>
      <c r="G1" s="3"/>
      <c r="H1" s="3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2.75" customHeight="1">
      <c r="A2" s="9" t="s">
        <v>248</v>
      </c>
      <c r="B2" s="18"/>
      <c r="C2" s="18"/>
      <c r="D2" s="18"/>
      <c r="E2" s="18"/>
      <c r="F2" s="18"/>
      <c r="G2" s="18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3.5" customHeight="1">
      <c r="A3" s="22"/>
      <c r="B3" s="24"/>
      <c r="C3" s="24"/>
      <c r="D3" s="24"/>
      <c r="E3" s="24"/>
      <c r="F3" s="24"/>
      <c r="G3" s="24"/>
      <c r="H3" s="24"/>
      <c r="I3" s="2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30.25" customHeight="1">
      <c r="A4" s="210" t="s">
        <v>19</v>
      </c>
      <c r="B4" s="31" t="s">
        <v>21</v>
      </c>
      <c r="C4" s="33" t="s">
        <v>23</v>
      </c>
      <c r="D4" s="35" t="s">
        <v>24</v>
      </c>
      <c r="E4" s="35" t="s">
        <v>26</v>
      </c>
      <c r="F4" s="31" t="s">
        <v>27</v>
      </c>
      <c r="G4" s="36" t="s">
        <v>28</v>
      </c>
      <c r="H4" s="37" t="s">
        <v>29</v>
      </c>
      <c r="I4" s="211" t="s">
        <v>30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51.0" customHeight="1">
      <c r="A5" s="41" t="s">
        <v>31</v>
      </c>
      <c r="B5" s="42"/>
      <c r="C5" s="46"/>
      <c r="D5" s="47"/>
      <c r="E5" s="212">
        <v>9001.44</v>
      </c>
      <c r="F5" s="49" t="s">
        <v>32</v>
      </c>
      <c r="G5" s="49" t="s">
        <v>35</v>
      </c>
      <c r="H5" s="49" t="s">
        <v>249</v>
      </c>
      <c r="I5" s="191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</row>
    <row r="6" ht="12.75" customHeight="1">
      <c r="A6" s="54"/>
      <c r="B6" s="54"/>
      <c r="C6" s="213"/>
      <c r="D6" s="213" t="s">
        <v>37</v>
      </c>
      <c r="E6" s="213" t="str">
        <f>SUM(E5)</f>
        <v>9001.44</v>
      </c>
      <c r="F6" s="54"/>
      <c r="G6" s="54"/>
      <c r="H6" s="54"/>
      <c r="I6" s="14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2.75" customHeight="1">
      <c r="A7" s="41">
        <v>119.0</v>
      </c>
      <c r="B7" s="42" t="s">
        <v>250</v>
      </c>
      <c r="C7" s="46">
        <v>42186.0</v>
      </c>
      <c r="D7" s="47">
        <v>421.26</v>
      </c>
      <c r="E7" s="41">
        <v>421.26</v>
      </c>
      <c r="F7" s="49" t="s">
        <v>39</v>
      </c>
      <c r="G7" s="49" t="s">
        <v>40</v>
      </c>
      <c r="H7" s="49">
        <v>2524.0</v>
      </c>
      <c r="I7" s="21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</row>
    <row r="8" ht="12.75" customHeight="1">
      <c r="A8" s="41">
        <v>148.0</v>
      </c>
      <c r="B8" s="42" t="s">
        <v>251</v>
      </c>
      <c r="C8" s="46">
        <v>42216.0</v>
      </c>
      <c r="D8" s="47">
        <v>38.33</v>
      </c>
      <c r="E8" s="47">
        <v>38.33</v>
      </c>
      <c r="F8" s="49" t="s">
        <v>39</v>
      </c>
      <c r="G8" s="49" t="s">
        <v>43</v>
      </c>
      <c r="H8" s="49">
        <v>2552.0</v>
      </c>
      <c r="I8" s="191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</row>
    <row r="9" ht="12.75" customHeight="1">
      <c r="A9" s="41">
        <v>147.0</v>
      </c>
      <c r="B9" s="42" t="s">
        <v>252</v>
      </c>
      <c r="C9" s="46">
        <v>42217.0</v>
      </c>
      <c r="D9" s="47">
        <v>421.26</v>
      </c>
      <c r="E9" s="47">
        <v>421.26</v>
      </c>
      <c r="F9" s="49" t="s">
        <v>39</v>
      </c>
      <c r="G9" s="49" t="s">
        <v>40</v>
      </c>
      <c r="H9" s="49">
        <v>2550.0</v>
      </c>
      <c r="I9" s="178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</row>
    <row r="10" ht="12.75" customHeight="1">
      <c r="A10" s="41">
        <v>164.0</v>
      </c>
      <c r="B10" s="42" t="s">
        <v>253</v>
      </c>
      <c r="C10" s="46">
        <v>42247.0</v>
      </c>
      <c r="D10" s="47">
        <v>32.62</v>
      </c>
      <c r="E10" s="47">
        <v>32.62</v>
      </c>
      <c r="F10" s="49" t="s">
        <v>39</v>
      </c>
      <c r="G10" s="49" t="s">
        <v>43</v>
      </c>
      <c r="H10" s="49">
        <v>2591.0</v>
      </c>
      <c r="I10" s="178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</row>
    <row r="11" ht="12.75" customHeight="1">
      <c r="A11" s="41">
        <v>162.0</v>
      </c>
      <c r="B11" s="42" t="s">
        <v>254</v>
      </c>
      <c r="C11" s="46">
        <v>42277.0</v>
      </c>
      <c r="D11" s="47">
        <v>36.37</v>
      </c>
      <c r="E11" s="47">
        <v>36.37</v>
      </c>
      <c r="F11" s="49" t="s">
        <v>39</v>
      </c>
      <c r="G11" s="49" t="s">
        <v>43</v>
      </c>
      <c r="H11" s="49">
        <v>2593.0</v>
      </c>
      <c r="I11" s="178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</row>
    <row r="12" ht="12.75" customHeight="1">
      <c r="A12" s="41">
        <v>155.0</v>
      </c>
      <c r="B12" s="42" t="s">
        <v>255</v>
      </c>
      <c r="C12" s="46">
        <v>42248.0</v>
      </c>
      <c r="D12" s="47">
        <v>421.26</v>
      </c>
      <c r="E12" s="47">
        <v>421.26</v>
      </c>
      <c r="F12" s="49" t="s">
        <v>39</v>
      </c>
      <c r="G12" s="49" t="s">
        <v>40</v>
      </c>
      <c r="H12" s="49">
        <v>2572.0</v>
      </c>
      <c r="I12" s="178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</row>
    <row r="13" ht="12.75" customHeight="1">
      <c r="A13" s="41">
        <v>190.0</v>
      </c>
      <c r="B13" s="42" t="s">
        <v>256</v>
      </c>
      <c r="C13" s="46">
        <v>42308.0</v>
      </c>
      <c r="D13" s="47">
        <v>60.15</v>
      </c>
      <c r="E13" s="47">
        <v>60.15</v>
      </c>
      <c r="F13" s="49" t="s">
        <v>39</v>
      </c>
      <c r="G13" s="49" t="s">
        <v>43</v>
      </c>
      <c r="H13" s="49">
        <v>2631.0</v>
      </c>
      <c r="I13" s="215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</row>
    <row r="14" ht="12.75" customHeight="1">
      <c r="A14" s="41">
        <v>160.0</v>
      </c>
      <c r="B14" s="42" t="s">
        <v>257</v>
      </c>
      <c r="C14" s="46">
        <v>42278.0</v>
      </c>
      <c r="D14" s="47">
        <v>421.26</v>
      </c>
      <c r="E14" s="47">
        <v>421.26</v>
      </c>
      <c r="F14" s="49" t="s">
        <v>39</v>
      </c>
      <c r="G14" s="49" t="s">
        <v>40</v>
      </c>
      <c r="H14" s="49">
        <v>2596.0</v>
      </c>
      <c r="I14" s="215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</row>
    <row r="15" ht="12.75" customHeight="1">
      <c r="A15" s="41">
        <v>198.0</v>
      </c>
      <c r="B15" s="42" t="s">
        <v>258</v>
      </c>
      <c r="C15" s="46">
        <v>42338.0</v>
      </c>
      <c r="D15" s="47">
        <v>62.35</v>
      </c>
      <c r="E15" s="47">
        <v>62.35</v>
      </c>
      <c r="F15" s="49" t="s">
        <v>39</v>
      </c>
      <c r="G15" s="49" t="s">
        <v>43</v>
      </c>
      <c r="H15" s="49">
        <v>2647.0</v>
      </c>
      <c r="I15" s="215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</row>
    <row r="16" ht="12.75" customHeight="1">
      <c r="A16" s="41">
        <v>178.0</v>
      </c>
      <c r="B16" s="42" t="s">
        <v>259</v>
      </c>
      <c r="C16" s="46">
        <v>42309.0</v>
      </c>
      <c r="D16" s="47">
        <v>421.26</v>
      </c>
      <c r="E16" s="47">
        <v>421.26</v>
      </c>
      <c r="F16" s="49" t="s">
        <v>39</v>
      </c>
      <c r="G16" s="49" t="s">
        <v>40</v>
      </c>
      <c r="H16" s="49">
        <v>2616.0</v>
      </c>
      <c r="I16" s="215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ht="12.75" customHeight="1">
      <c r="A17" s="41">
        <v>195.0</v>
      </c>
      <c r="B17" s="42" t="s">
        <v>260</v>
      </c>
      <c r="C17" s="46">
        <v>42339.0</v>
      </c>
      <c r="D17" s="47">
        <v>421.26</v>
      </c>
      <c r="E17" s="47">
        <v>421.26</v>
      </c>
      <c r="F17" s="49" t="s">
        <v>39</v>
      </c>
      <c r="G17" s="49" t="s">
        <v>40</v>
      </c>
      <c r="H17" s="49">
        <v>2641.0</v>
      </c>
      <c r="I17" s="215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</row>
    <row r="18" ht="12.75" customHeight="1">
      <c r="A18" s="41">
        <v>214.0</v>
      </c>
      <c r="B18" s="42" t="s">
        <v>261</v>
      </c>
      <c r="C18" s="46">
        <v>42369.0</v>
      </c>
      <c r="D18" s="47">
        <v>135.19</v>
      </c>
      <c r="E18" s="47">
        <v>135.19</v>
      </c>
      <c r="F18" s="49" t="s">
        <v>39</v>
      </c>
      <c r="G18" s="49" t="s">
        <v>43</v>
      </c>
      <c r="H18" s="49">
        <v>2669.0</v>
      </c>
      <c r="I18" s="216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</row>
    <row r="19" ht="12.75" customHeight="1">
      <c r="A19" s="54"/>
      <c r="B19" s="56"/>
      <c r="C19" s="58"/>
      <c r="D19" s="60" t="s">
        <v>37</v>
      </c>
      <c r="E19" s="60" t="str">
        <f>SUM(E7:E18)</f>
        <v>2,892.57</v>
      </c>
      <c r="F19" s="62"/>
      <c r="G19" s="62"/>
      <c r="H19" s="62"/>
      <c r="I19" s="8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2.75" customHeight="1">
      <c r="A20" s="217">
        <v>146.0</v>
      </c>
      <c r="B20" s="218" t="s">
        <v>262</v>
      </c>
      <c r="C20" s="219">
        <v>42216.0</v>
      </c>
      <c r="D20" s="220">
        <v>59.55</v>
      </c>
      <c r="E20" s="220">
        <v>59.55</v>
      </c>
      <c r="F20" s="221" t="s">
        <v>263</v>
      </c>
      <c r="G20" s="222" t="s">
        <v>70</v>
      </c>
      <c r="H20" s="223">
        <v>2548.0</v>
      </c>
      <c r="I20" s="189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</row>
    <row r="21" ht="12.75" customHeight="1">
      <c r="A21" s="217">
        <v>202.0</v>
      </c>
      <c r="B21" s="218" t="s">
        <v>264</v>
      </c>
      <c r="C21" s="219">
        <v>42247.0</v>
      </c>
      <c r="D21" s="220">
        <v>59.6</v>
      </c>
      <c r="E21" s="220">
        <v>59.6</v>
      </c>
      <c r="F21" s="221" t="s">
        <v>263</v>
      </c>
      <c r="G21" s="222" t="s">
        <v>70</v>
      </c>
      <c r="H21" s="223">
        <v>2576.0</v>
      </c>
      <c r="I21" s="189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</row>
    <row r="22" ht="12.75" customHeight="1">
      <c r="A22" s="224">
        <v>163.0</v>
      </c>
      <c r="B22" s="225" t="s">
        <v>265</v>
      </c>
      <c r="C22" s="86">
        <v>42277.0</v>
      </c>
      <c r="D22" s="47">
        <v>59.55</v>
      </c>
      <c r="E22" s="47">
        <v>59.55</v>
      </c>
      <c r="F22" s="49" t="s">
        <v>263</v>
      </c>
      <c r="G22" s="222" t="s">
        <v>70</v>
      </c>
      <c r="H22" s="226">
        <v>2592.0</v>
      </c>
      <c r="I22" s="190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</row>
    <row r="23" ht="12.75" customHeight="1">
      <c r="A23" s="224">
        <v>179.0</v>
      </c>
      <c r="B23" s="225" t="s">
        <v>266</v>
      </c>
      <c r="C23" s="86">
        <v>42308.0</v>
      </c>
      <c r="D23" s="47">
        <v>59.55</v>
      </c>
      <c r="E23" s="47">
        <v>59.55</v>
      </c>
      <c r="F23" s="49" t="s">
        <v>263</v>
      </c>
      <c r="G23" s="222" t="s">
        <v>70</v>
      </c>
      <c r="H23" s="226">
        <v>2617.0</v>
      </c>
      <c r="I23" s="190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</row>
    <row r="24" ht="12.75" customHeight="1">
      <c r="A24" s="224">
        <v>194.0</v>
      </c>
      <c r="B24" s="225" t="s">
        <v>267</v>
      </c>
      <c r="C24" s="86">
        <v>42338.0</v>
      </c>
      <c r="D24" s="47">
        <v>59.6</v>
      </c>
      <c r="E24" s="47">
        <v>59.6</v>
      </c>
      <c r="F24" s="49" t="s">
        <v>263</v>
      </c>
      <c r="G24" s="222" t="s">
        <v>70</v>
      </c>
      <c r="H24" s="226">
        <v>2640.0</v>
      </c>
      <c r="I24" s="190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</row>
    <row r="25" ht="12.75" customHeight="1">
      <c r="A25" s="224">
        <v>212.0</v>
      </c>
      <c r="B25" s="225" t="s">
        <v>268</v>
      </c>
      <c r="C25" s="86">
        <v>42369.0</v>
      </c>
      <c r="D25" s="47">
        <v>59.55</v>
      </c>
      <c r="E25" s="47">
        <v>59.55</v>
      </c>
      <c r="F25" s="49" t="s">
        <v>263</v>
      </c>
      <c r="G25" s="222" t="s">
        <v>70</v>
      </c>
      <c r="H25" s="226">
        <v>2664.0</v>
      </c>
      <c r="I25" s="190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</row>
    <row r="26" ht="12.75" customHeight="1">
      <c r="A26" s="227"/>
      <c r="B26" s="102"/>
      <c r="C26" s="103"/>
      <c r="D26" s="74" t="s">
        <v>37</v>
      </c>
      <c r="E26" s="74" t="str">
        <f>SUM(E20:E25)</f>
        <v>357.40</v>
      </c>
      <c r="F26" s="75"/>
      <c r="G26" s="76"/>
      <c r="H26" s="80"/>
      <c r="I26" s="88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2.75" customHeight="1">
      <c r="A27" s="41">
        <v>203.0</v>
      </c>
      <c r="B27" s="42" t="s">
        <v>269</v>
      </c>
      <c r="C27" s="46">
        <v>42214.0</v>
      </c>
      <c r="D27" s="47">
        <v>10.0</v>
      </c>
      <c r="E27" s="47">
        <v>10.0</v>
      </c>
      <c r="F27" s="49" t="s">
        <v>91</v>
      </c>
      <c r="G27" s="49" t="s">
        <v>270</v>
      </c>
      <c r="H27" s="49" t="s">
        <v>105</v>
      </c>
      <c r="I27" s="190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</row>
    <row r="28" ht="12.75" customHeight="1">
      <c r="A28" s="41">
        <v>153.0</v>
      </c>
      <c r="B28" s="42" t="s">
        <v>271</v>
      </c>
      <c r="C28" s="46">
        <v>42245.0</v>
      </c>
      <c r="D28" s="47">
        <v>10.0</v>
      </c>
      <c r="E28" s="47">
        <v>10.0</v>
      </c>
      <c r="F28" s="49" t="s">
        <v>91</v>
      </c>
      <c r="G28" s="49" t="s">
        <v>270</v>
      </c>
      <c r="H28" s="90" t="s">
        <v>105</v>
      </c>
      <c r="I28" s="191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</row>
    <row r="29" ht="12.75" customHeight="1">
      <c r="A29" s="41">
        <v>204.0</v>
      </c>
      <c r="B29" s="42" t="s">
        <v>272</v>
      </c>
      <c r="C29" s="46">
        <v>42276.0</v>
      </c>
      <c r="D29" s="47">
        <v>10.0</v>
      </c>
      <c r="E29" s="47">
        <v>10.0</v>
      </c>
      <c r="F29" s="49" t="s">
        <v>91</v>
      </c>
      <c r="G29" s="49" t="s">
        <v>270</v>
      </c>
      <c r="H29" s="90" t="s">
        <v>105</v>
      </c>
      <c r="I29" s="178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</row>
    <row r="30" ht="12.75" customHeight="1">
      <c r="A30" s="41">
        <v>205.0</v>
      </c>
      <c r="B30" s="42" t="s">
        <v>273</v>
      </c>
      <c r="C30" s="46">
        <v>42306.0</v>
      </c>
      <c r="D30" s="47">
        <v>10.0</v>
      </c>
      <c r="E30" s="47">
        <v>10.0</v>
      </c>
      <c r="F30" s="49" t="s">
        <v>91</v>
      </c>
      <c r="G30" s="49" t="s">
        <v>270</v>
      </c>
      <c r="H30" s="90" t="s">
        <v>105</v>
      </c>
      <c r="I30" s="178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</row>
    <row r="31" ht="12.75" customHeight="1">
      <c r="A31" s="41">
        <v>197.0</v>
      </c>
      <c r="B31" s="42" t="s">
        <v>274</v>
      </c>
      <c r="C31" s="46">
        <v>42337.0</v>
      </c>
      <c r="D31" s="47">
        <v>10.0</v>
      </c>
      <c r="E31" s="47">
        <v>10.0</v>
      </c>
      <c r="F31" s="49" t="s">
        <v>91</v>
      </c>
      <c r="G31" s="49" t="s">
        <v>270</v>
      </c>
      <c r="H31" s="90" t="s">
        <v>105</v>
      </c>
      <c r="I31" s="178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</row>
    <row r="32" ht="12.75" customHeight="1">
      <c r="A32" s="41">
        <v>216.0</v>
      </c>
      <c r="B32" s="42" t="s">
        <v>275</v>
      </c>
      <c r="C32" s="46">
        <v>42367.0</v>
      </c>
      <c r="D32" s="47">
        <v>10.0</v>
      </c>
      <c r="E32" s="47">
        <v>10.0</v>
      </c>
      <c r="F32" s="49" t="s">
        <v>276</v>
      </c>
      <c r="G32" s="49" t="s">
        <v>270</v>
      </c>
      <c r="H32" s="90" t="s">
        <v>105</v>
      </c>
      <c r="I32" s="178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</row>
    <row r="33" ht="12.75" customHeight="1">
      <c r="A33" s="41">
        <v>81.0</v>
      </c>
      <c r="B33" s="42" t="s">
        <v>277</v>
      </c>
      <c r="C33" s="46">
        <v>42307.0</v>
      </c>
      <c r="D33" s="47">
        <v>32.0</v>
      </c>
      <c r="E33" s="47">
        <v>32.0</v>
      </c>
      <c r="F33" s="49" t="s">
        <v>278</v>
      </c>
      <c r="G33" s="49" t="s">
        <v>270</v>
      </c>
      <c r="H33" s="90" t="s">
        <v>105</v>
      </c>
      <c r="I33" s="192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</row>
    <row r="34" ht="12.75" customHeight="1">
      <c r="A34" s="101"/>
      <c r="B34" s="102"/>
      <c r="C34" s="103"/>
      <c r="D34" s="74" t="s">
        <v>37</v>
      </c>
      <c r="E34" s="74" t="str">
        <f>SUM(E27:E33)</f>
        <v>92.00</v>
      </c>
      <c r="F34" s="75"/>
      <c r="G34" s="104"/>
      <c r="H34" s="105"/>
      <c r="I34" s="88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2.75" customHeight="1">
      <c r="A35" s="228">
        <v>70.0</v>
      </c>
      <c r="B35" s="229" t="s">
        <v>279</v>
      </c>
      <c r="C35" s="228" t="s">
        <v>280</v>
      </c>
      <c r="D35" s="220">
        <v>29.99</v>
      </c>
      <c r="E35" s="220">
        <v>29.99</v>
      </c>
      <c r="F35" s="221" t="s">
        <v>281</v>
      </c>
      <c r="G35" s="230" t="s">
        <v>122</v>
      </c>
      <c r="H35" s="231" t="s">
        <v>282</v>
      </c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164"/>
      <c r="U35" s="164"/>
      <c r="V35" s="164"/>
      <c r="W35" s="164"/>
      <c r="X35" s="164"/>
      <c r="Y35" s="164"/>
      <c r="Z35" s="164"/>
    </row>
    <row r="36" ht="15.0" customHeight="1">
      <c r="A36" s="116">
        <v>91.0</v>
      </c>
      <c r="B36" s="117" t="s">
        <v>283</v>
      </c>
      <c r="C36" s="116" t="s">
        <v>284</v>
      </c>
      <c r="D36" s="107">
        <v>89.98</v>
      </c>
      <c r="E36" s="107">
        <v>89.98</v>
      </c>
      <c r="F36" s="123" t="s">
        <v>285</v>
      </c>
      <c r="G36" s="116" t="s">
        <v>122</v>
      </c>
      <c r="H36" s="232" t="s">
        <v>105</v>
      </c>
      <c r="I36" s="233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</row>
    <row r="37" ht="15.0" customHeight="1">
      <c r="A37" s="116">
        <v>91.0</v>
      </c>
      <c r="B37" s="117" t="s">
        <v>283</v>
      </c>
      <c r="C37" s="116" t="s">
        <v>284</v>
      </c>
      <c r="D37" s="107">
        <v>11.9</v>
      </c>
      <c r="E37" s="107">
        <v>11.9</v>
      </c>
      <c r="F37" s="123" t="s">
        <v>127</v>
      </c>
      <c r="G37" s="116" t="s">
        <v>122</v>
      </c>
      <c r="H37" s="232" t="s">
        <v>105</v>
      </c>
      <c r="I37" s="233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</row>
    <row r="38" ht="15.0" customHeight="1">
      <c r="A38" s="116">
        <v>91.0</v>
      </c>
      <c r="B38" s="117" t="s">
        <v>283</v>
      </c>
      <c r="C38" s="116" t="s">
        <v>284</v>
      </c>
      <c r="D38" s="107">
        <v>15.25</v>
      </c>
      <c r="E38" s="107">
        <v>15.25</v>
      </c>
      <c r="F38" s="123" t="s">
        <v>286</v>
      </c>
      <c r="G38" s="116" t="s">
        <v>122</v>
      </c>
      <c r="H38" s="232" t="s">
        <v>105</v>
      </c>
      <c r="I38" s="233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</row>
    <row r="39" ht="15.0" customHeight="1">
      <c r="A39" s="116">
        <v>83.0</v>
      </c>
      <c r="B39" s="117" t="s">
        <v>287</v>
      </c>
      <c r="C39" s="119">
        <v>42307.0</v>
      </c>
      <c r="D39" s="107" t="s">
        <v>288</v>
      </c>
      <c r="E39" s="107" t="s">
        <v>288</v>
      </c>
      <c r="F39" s="123" t="s">
        <v>289</v>
      </c>
      <c r="G39" s="116" t="s">
        <v>122</v>
      </c>
      <c r="H39" s="123" t="s">
        <v>105</v>
      </c>
      <c r="I39" s="178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</row>
    <row r="40" ht="15.0" customHeight="1">
      <c r="A40" s="116">
        <v>83.0</v>
      </c>
      <c r="B40" s="117" t="s">
        <v>287</v>
      </c>
      <c r="C40" s="119">
        <v>42307.0</v>
      </c>
      <c r="D40" s="107">
        <v>40.5</v>
      </c>
      <c r="E40" s="107">
        <v>40.5</v>
      </c>
      <c r="F40" s="123" t="s">
        <v>290</v>
      </c>
      <c r="G40" s="116" t="s">
        <v>122</v>
      </c>
      <c r="H40" s="123" t="s">
        <v>105</v>
      </c>
      <c r="I40" s="191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</row>
    <row r="41" ht="12.75" customHeight="1">
      <c r="A41" s="116">
        <v>63.0</v>
      </c>
      <c r="B41" s="117" t="s">
        <v>291</v>
      </c>
      <c r="C41" s="119">
        <v>42214.0</v>
      </c>
      <c r="D41" s="107">
        <v>4.99</v>
      </c>
      <c r="E41" s="107">
        <v>4.99</v>
      </c>
      <c r="F41" s="123" t="s">
        <v>292</v>
      </c>
      <c r="G41" s="116" t="s">
        <v>122</v>
      </c>
      <c r="H41" s="123" t="s">
        <v>105</v>
      </c>
      <c r="I41" s="178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</row>
    <row r="42" ht="12.75" customHeight="1">
      <c r="A42" s="116">
        <v>63.0</v>
      </c>
      <c r="B42" s="117" t="s">
        <v>291</v>
      </c>
      <c r="C42" s="119">
        <v>42214.0</v>
      </c>
      <c r="D42" s="107">
        <v>17.96</v>
      </c>
      <c r="E42" s="107">
        <v>17.96</v>
      </c>
      <c r="F42" s="123" t="s">
        <v>127</v>
      </c>
      <c r="G42" s="116" t="s">
        <v>122</v>
      </c>
      <c r="H42" s="123" t="s">
        <v>105</v>
      </c>
      <c r="I42" s="178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</row>
    <row r="43" ht="12.75" customHeight="1">
      <c r="A43" s="116">
        <v>63.0</v>
      </c>
      <c r="B43" s="117" t="s">
        <v>291</v>
      </c>
      <c r="C43" s="119">
        <v>42214.0</v>
      </c>
      <c r="D43" s="107">
        <v>32.0</v>
      </c>
      <c r="E43" s="107">
        <v>32.0</v>
      </c>
      <c r="F43" s="123" t="s">
        <v>293</v>
      </c>
      <c r="G43" s="116" t="s">
        <v>122</v>
      </c>
      <c r="H43" s="123" t="s">
        <v>105</v>
      </c>
      <c r="I43" s="178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</row>
    <row r="44" ht="12.75" customHeight="1">
      <c r="A44" s="116">
        <v>66.0</v>
      </c>
      <c r="B44" s="117" t="s">
        <v>294</v>
      </c>
      <c r="C44" s="119">
        <v>42215.0</v>
      </c>
      <c r="D44" s="107">
        <v>29.0</v>
      </c>
      <c r="E44" s="107">
        <v>29.0</v>
      </c>
      <c r="F44" s="123" t="s">
        <v>293</v>
      </c>
      <c r="G44" s="116" t="s">
        <v>122</v>
      </c>
      <c r="H44" s="123" t="s">
        <v>105</v>
      </c>
      <c r="I44" s="178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</row>
    <row r="45" ht="12.75" customHeight="1">
      <c r="A45" s="116">
        <v>66.0</v>
      </c>
      <c r="B45" s="117" t="s">
        <v>294</v>
      </c>
      <c r="C45" s="119">
        <v>42215.0</v>
      </c>
      <c r="D45" s="107">
        <v>3.89</v>
      </c>
      <c r="E45" s="107">
        <v>3.89</v>
      </c>
      <c r="F45" s="123" t="s">
        <v>295</v>
      </c>
      <c r="G45" s="116" t="s">
        <v>122</v>
      </c>
      <c r="H45" s="123" t="s">
        <v>105</v>
      </c>
      <c r="I45" s="192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</row>
    <row r="46" ht="12.75" customHeight="1">
      <c r="A46" s="116">
        <v>81.0</v>
      </c>
      <c r="B46" s="117" t="s">
        <v>277</v>
      </c>
      <c r="C46" s="119">
        <v>42307.0</v>
      </c>
      <c r="D46" s="107">
        <v>8.99</v>
      </c>
      <c r="E46" s="107">
        <v>8.99</v>
      </c>
      <c r="F46" s="123" t="s">
        <v>285</v>
      </c>
      <c r="G46" s="116" t="s">
        <v>122</v>
      </c>
      <c r="H46" s="123" t="s">
        <v>105</v>
      </c>
      <c r="I46" s="192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</row>
    <row r="47" ht="12.75" customHeight="1">
      <c r="A47" s="116">
        <v>81.0</v>
      </c>
      <c r="B47" s="117" t="s">
        <v>277</v>
      </c>
      <c r="C47" s="119">
        <v>42307.0</v>
      </c>
      <c r="D47" s="107">
        <v>23.32</v>
      </c>
      <c r="E47" s="107">
        <v>23.32</v>
      </c>
      <c r="F47" s="123" t="s">
        <v>296</v>
      </c>
      <c r="G47" s="116" t="s">
        <v>122</v>
      </c>
      <c r="H47" s="123" t="s">
        <v>105</v>
      </c>
      <c r="I47" s="192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</row>
    <row r="48" ht="12.75" customHeight="1">
      <c r="A48" s="116">
        <v>81.0</v>
      </c>
      <c r="B48" s="117" t="s">
        <v>277</v>
      </c>
      <c r="C48" s="119">
        <v>42307.0</v>
      </c>
      <c r="D48" s="107">
        <v>49.99</v>
      </c>
      <c r="E48" s="107">
        <v>49.99</v>
      </c>
      <c r="F48" s="123" t="s">
        <v>292</v>
      </c>
      <c r="G48" s="116" t="s">
        <v>122</v>
      </c>
      <c r="H48" s="123" t="s">
        <v>105</v>
      </c>
      <c r="I48" s="192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</row>
    <row r="49" ht="12.75" customHeight="1">
      <c r="A49" s="116">
        <v>88.0</v>
      </c>
      <c r="B49" s="117" t="s">
        <v>297</v>
      </c>
      <c r="C49" s="119">
        <v>42338.0</v>
      </c>
      <c r="D49" s="107">
        <v>2.38</v>
      </c>
      <c r="E49" s="107">
        <v>2.38</v>
      </c>
      <c r="F49" s="123" t="s">
        <v>285</v>
      </c>
      <c r="G49" s="116" t="s">
        <v>122</v>
      </c>
      <c r="H49" s="123" t="s">
        <v>105</v>
      </c>
      <c r="I49" s="192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</row>
    <row r="50" ht="12.75" customHeight="1">
      <c r="A50" s="116">
        <v>88.0</v>
      </c>
      <c r="B50" s="117" t="s">
        <v>297</v>
      </c>
      <c r="C50" s="119">
        <v>42338.0</v>
      </c>
      <c r="D50" s="107">
        <v>11.54</v>
      </c>
      <c r="E50" s="107">
        <v>11.54</v>
      </c>
      <c r="F50" s="123" t="s">
        <v>127</v>
      </c>
      <c r="G50" s="116" t="s">
        <v>122</v>
      </c>
      <c r="H50" s="123" t="s">
        <v>105</v>
      </c>
      <c r="I50" s="192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</row>
    <row r="51" ht="12.75" customHeight="1">
      <c r="A51" s="116">
        <v>217.0</v>
      </c>
      <c r="B51" s="117" t="s">
        <v>298</v>
      </c>
      <c r="C51" s="119">
        <v>42205.0</v>
      </c>
      <c r="D51" s="107">
        <v>106.35</v>
      </c>
      <c r="E51" s="107">
        <v>106.35</v>
      </c>
      <c r="F51" s="123" t="s">
        <v>299</v>
      </c>
      <c r="G51" s="116" t="s">
        <v>122</v>
      </c>
      <c r="H51" s="123" t="s">
        <v>105</v>
      </c>
      <c r="I51" s="192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</row>
    <row r="52" ht="12.75" customHeight="1">
      <c r="A52" s="151"/>
      <c r="B52" s="152"/>
      <c r="C52" s="234"/>
      <c r="D52" s="154" t="s">
        <v>155</v>
      </c>
      <c r="E52" s="154" t="str">
        <f>SUM(E35:E51)</f>
        <v>478.03</v>
      </c>
      <c r="F52" s="155"/>
      <c r="G52" s="151"/>
      <c r="H52" s="155"/>
      <c r="I52" s="98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2.75" customHeight="1">
      <c r="A53" s="235">
        <v>63.0</v>
      </c>
      <c r="B53" s="236" t="s">
        <v>291</v>
      </c>
      <c r="C53" s="237">
        <v>42214.0</v>
      </c>
      <c r="D53" s="159">
        <v>0.6</v>
      </c>
      <c r="E53" s="159">
        <v>0.6</v>
      </c>
      <c r="F53" s="160" t="s">
        <v>166</v>
      </c>
      <c r="G53" s="238" t="s">
        <v>169</v>
      </c>
      <c r="H53" s="160" t="s">
        <v>105</v>
      </c>
      <c r="I53" s="163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</row>
    <row r="54" ht="12.75" customHeight="1">
      <c r="A54" s="235">
        <v>63.0</v>
      </c>
      <c r="B54" s="236" t="s">
        <v>291</v>
      </c>
      <c r="C54" s="237">
        <v>42214.0</v>
      </c>
      <c r="D54" s="159">
        <v>17.0</v>
      </c>
      <c r="E54" s="159">
        <v>17.0</v>
      </c>
      <c r="F54" s="160" t="s">
        <v>300</v>
      </c>
      <c r="G54" s="238" t="s">
        <v>169</v>
      </c>
      <c r="H54" s="160" t="s">
        <v>105</v>
      </c>
      <c r="I54" s="163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</row>
    <row r="55" ht="12.75" customHeight="1">
      <c r="A55" s="238">
        <v>92.0</v>
      </c>
      <c r="B55" s="239" t="s">
        <v>301</v>
      </c>
      <c r="C55" s="158">
        <v>42369.0</v>
      </c>
      <c r="D55" s="159">
        <v>105.0</v>
      </c>
      <c r="E55" s="159">
        <v>105.0</v>
      </c>
      <c r="F55" s="160" t="s">
        <v>166</v>
      </c>
      <c r="G55" s="238" t="s">
        <v>169</v>
      </c>
      <c r="H55" s="160" t="s">
        <v>105</v>
      </c>
      <c r="I55" s="163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</row>
    <row r="56" ht="12.75" customHeight="1">
      <c r="A56" s="101"/>
      <c r="B56" s="240"/>
      <c r="C56" s="103"/>
      <c r="D56" s="74" t="s">
        <v>155</v>
      </c>
      <c r="E56" s="74" t="str">
        <f>SUM(E53:E55)</f>
        <v>122.60</v>
      </c>
      <c r="F56" s="75"/>
      <c r="G56" s="101"/>
      <c r="H56" s="75"/>
      <c r="I56" s="12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2.75" customHeight="1">
      <c r="A57" s="82">
        <v>196.0</v>
      </c>
      <c r="B57" s="84" t="s">
        <v>302</v>
      </c>
      <c r="C57" s="86">
        <v>42338.0</v>
      </c>
      <c r="D57" s="47">
        <v>1500.0</v>
      </c>
      <c r="E57" s="47">
        <v>1500.0</v>
      </c>
      <c r="F57" s="49" t="s">
        <v>303</v>
      </c>
      <c r="G57" s="49" t="s">
        <v>304</v>
      </c>
      <c r="H57" s="49">
        <v>2642.0</v>
      </c>
      <c r="I57" s="241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</row>
    <row r="58" ht="13.5" customHeight="1">
      <c r="A58" s="242"/>
      <c r="B58" s="243"/>
      <c r="C58" s="142"/>
      <c r="D58" s="144" t="s">
        <v>37</v>
      </c>
      <c r="E58" s="144" t="str">
        <f>SUM(E57)</f>
        <v>1,500.00</v>
      </c>
      <c r="F58" s="244"/>
      <c r="G58" s="245"/>
      <c r="H58" s="246"/>
      <c r="I58" s="112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2.75" customHeight="1">
      <c r="A59" s="247">
        <v>168.0</v>
      </c>
      <c r="B59" s="248" t="s">
        <v>305</v>
      </c>
      <c r="C59" s="237">
        <v>42225.0</v>
      </c>
      <c r="D59" s="107">
        <v>132.0</v>
      </c>
      <c r="E59" s="107">
        <v>132.0</v>
      </c>
      <c r="F59" s="123" t="s">
        <v>172</v>
      </c>
      <c r="G59" s="123" t="s">
        <v>173</v>
      </c>
      <c r="H59" s="123">
        <v>2602.0</v>
      </c>
      <c r="I59" s="191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</row>
    <row r="60" ht="12.75" customHeight="1">
      <c r="A60" s="247">
        <v>169.0</v>
      </c>
      <c r="B60" s="248" t="s">
        <v>306</v>
      </c>
      <c r="C60" s="237">
        <v>42256.0</v>
      </c>
      <c r="D60" s="107">
        <v>132.0</v>
      </c>
      <c r="E60" s="107">
        <v>132.0</v>
      </c>
      <c r="F60" s="123" t="s">
        <v>172</v>
      </c>
      <c r="G60" s="123" t="s">
        <v>173</v>
      </c>
      <c r="H60" s="123">
        <v>2601.0</v>
      </c>
      <c r="I60" s="178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</row>
    <row r="61" ht="12.75" customHeight="1">
      <c r="A61" s="247">
        <v>167.0</v>
      </c>
      <c r="B61" s="248" t="s">
        <v>307</v>
      </c>
      <c r="C61" s="237">
        <v>42286.0</v>
      </c>
      <c r="D61" s="107">
        <v>132.0</v>
      </c>
      <c r="E61" s="107">
        <v>132.0</v>
      </c>
      <c r="F61" s="123" t="s">
        <v>172</v>
      </c>
      <c r="G61" s="123" t="s">
        <v>173</v>
      </c>
      <c r="H61" s="247">
        <v>2603.0</v>
      </c>
      <c r="I61" s="178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</row>
    <row r="62" ht="12.75" customHeight="1">
      <c r="A62" s="247">
        <v>199.0</v>
      </c>
      <c r="B62" s="248" t="s">
        <v>308</v>
      </c>
      <c r="C62" s="237">
        <v>42318.0</v>
      </c>
      <c r="D62" s="107">
        <v>132.0</v>
      </c>
      <c r="E62" s="107">
        <v>132.0</v>
      </c>
      <c r="F62" s="123" t="s">
        <v>172</v>
      </c>
      <c r="G62" s="123" t="s">
        <v>173</v>
      </c>
      <c r="H62" s="123">
        <v>2646.0</v>
      </c>
      <c r="I62" s="178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</row>
    <row r="63" ht="12.75" customHeight="1">
      <c r="A63" s="247">
        <v>200.0</v>
      </c>
      <c r="B63" s="248" t="s">
        <v>309</v>
      </c>
      <c r="C63" s="237">
        <v>42348.0</v>
      </c>
      <c r="D63" s="107">
        <v>132.0</v>
      </c>
      <c r="E63" s="107">
        <v>132.0</v>
      </c>
      <c r="F63" s="123" t="s">
        <v>172</v>
      </c>
      <c r="G63" s="123" t="s">
        <v>173</v>
      </c>
      <c r="H63" s="123">
        <v>2645.0</v>
      </c>
      <c r="I63" s="163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</row>
    <row r="64" ht="13.5" customHeight="1">
      <c r="A64" s="247">
        <v>215.0</v>
      </c>
      <c r="B64" s="248" t="s">
        <v>310</v>
      </c>
      <c r="C64" s="237">
        <v>42367.0</v>
      </c>
      <c r="D64" s="107">
        <v>132.0</v>
      </c>
      <c r="E64" s="107">
        <v>132.0</v>
      </c>
      <c r="F64" s="123" t="s">
        <v>172</v>
      </c>
      <c r="G64" s="123" t="s">
        <v>173</v>
      </c>
      <c r="H64" s="123">
        <v>2668.0</v>
      </c>
      <c r="I64" s="163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</row>
    <row r="65" ht="13.5" customHeight="1">
      <c r="A65" s="247">
        <v>210.0</v>
      </c>
      <c r="B65" s="248" t="s">
        <v>311</v>
      </c>
      <c r="C65" s="237">
        <v>42369.0</v>
      </c>
      <c r="D65" s="107">
        <v>104.0</v>
      </c>
      <c r="E65" s="107">
        <v>104.0</v>
      </c>
      <c r="F65" s="123" t="s">
        <v>172</v>
      </c>
      <c r="G65" s="123" t="s">
        <v>173</v>
      </c>
      <c r="H65" s="123">
        <v>2662.0</v>
      </c>
      <c r="I65" s="163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</row>
    <row r="66" ht="13.5" customHeight="1">
      <c r="A66" s="249"/>
      <c r="B66" s="250"/>
      <c r="C66" s="251"/>
      <c r="D66" s="154" t="s">
        <v>155</v>
      </c>
      <c r="E66" s="154" t="str">
        <f>SUM(E59:E65)</f>
        <v>896.00</v>
      </c>
      <c r="F66" s="155"/>
      <c r="G66" s="155"/>
      <c r="H66" s="155"/>
      <c r="I66" s="13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2.75" customHeight="1">
      <c r="A67" s="247" t="s">
        <v>312</v>
      </c>
      <c r="B67" s="248"/>
      <c r="C67" s="237"/>
      <c r="D67" s="107"/>
      <c r="E67" s="107">
        <v>43.49</v>
      </c>
      <c r="F67" s="123" t="s">
        <v>179</v>
      </c>
      <c r="G67" s="123" t="s">
        <v>180</v>
      </c>
      <c r="H67" s="232"/>
      <c r="I67" s="241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164"/>
      <c r="U67" s="164"/>
      <c r="V67" s="164"/>
      <c r="W67" s="164"/>
      <c r="X67" s="164"/>
      <c r="Y67" s="164"/>
      <c r="Z67" s="164"/>
    </row>
    <row r="68" ht="12.75" customHeight="1">
      <c r="A68" s="249"/>
      <c r="B68" s="250"/>
      <c r="C68" s="252"/>
      <c r="D68" s="154" t="s">
        <v>37</v>
      </c>
      <c r="E68" s="154">
        <v>43.39</v>
      </c>
      <c r="F68" s="155"/>
      <c r="G68" s="155"/>
      <c r="H68" s="253"/>
      <c r="I68" s="150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2.75" customHeight="1">
      <c r="A69" s="156">
        <v>50.0</v>
      </c>
      <c r="B69" s="157" t="s">
        <v>313</v>
      </c>
      <c r="C69" s="158">
        <v>42152.0</v>
      </c>
      <c r="D69" s="254">
        <v>66.74</v>
      </c>
      <c r="E69" s="254">
        <v>66.74</v>
      </c>
      <c r="F69" s="255" t="s">
        <v>314</v>
      </c>
      <c r="G69" s="256" t="s">
        <v>315</v>
      </c>
      <c r="H69" s="257" t="s">
        <v>105</v>
      </c>
      <c r="I69" s="258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</row>
    <row r="70" ht="12.75" customHeight="1">
      <c r="A70" s="156">
        <v>66.0</v>
      </c>
      <c r="B70" s="157" t="s">
        <v>294</v>
      </c>
      <c r="C70" s="158">
        <v>42215.0</v>
      </c>
      <c r="D70" s="254">
        <v>6.8</v>
      </c>
      <c r="E70" s="254">
        <v>6.8</v>
      </c>
      <c r="F70" s="255" t="s">
        <v>316</v>
      </c>
      <c r="G70" s="256" t="s">
        <v>315</v>
      </c>
      <c r="H70" s="257" t="s">
        <v>105</v>
      </c>
      <c r="I70" s="258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</row>
    <row r="71" ht="12.75" customHeight="1">
      <c r="A71" s="156">
        <v>73.0</v>
      </c>
      <c r="B71" s="157" t="s">
        <v>317</v>
      </c>
      <c r="C71" s="158">
        <v>42283.0</v>
      </c>
      <c r="D71" s="254">
        <v>9.99</v>
      </c>
      <c r="E71" s="254">
        <v>9.99</v>
      </c>
      <c r="F71" s="255" t="s">
        <v>318</v>
      </c>
      <c r="G71" s="256" t="s">
        <v>315</v>
      </c>
      <c r="H71" s="257" t="s">
        <v>319</v>
      </c>
      <c r="I71" s="258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</row>
    <row r="72" ht="12.75" customHeight="1">
      <c r="A72" s="156">
        <v>73.0</v>
      </c>
      <c r="B72" s="157" t="s">
        <v>317</v>
      </c>
      <c r="C72" s="158">
        <v>42283.0</v>
      </c>
      <c r="D72" s="254">
        <v>3.0</v>
      </c>
      <c r="E72" s="254">
        <v>3.0</v>
      </c>
      <c r="F72" s="255" t="s">
        <v>320</v>
      </c>
      <c r="G72" s="256" t="s">
        <v>315</v>
      </c>
      <c r="H72" s="257" t="s">
        <v>319</v>
      </c>
      <c r="I72" s="258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</row>
    <row r="73" ht="25.5" customHeight="1">
      <c r="A73" s="156">
        <v>208.0</v>
      </c>
      <c r="B73" s="157" t="s">
        <v>321</v>
      </c>
      <c r="C73" s="158">
        <v>42366.0</v>
      </c>
      <c r="D73" s="254">
        <v>305.52</v>
      </c>
      <c r="E73" s="254">
        <v>305.52</v>
      </c>
      <c r="F73" s="255" t="s">
        <v>322</v>
      </c>
      <c r="G73" s="256" t="s">
        <v>315</v>
      </c>
      <c r="H73" s="257" t="s">
        <v>323</v>
      </c>
      <c r="I73" s="258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</row>
    <row r="74" ht="12.75" customHeight="1">
      <c r="A74" s="165"/>
      <c r="B74" s="166"/>
      <c r="C74" s="259"/>
      <c r="D74" s="74" t="s">
        <v>155</v>
      </c>
      <c r="E74" s="260" t="str">
        <f>SUM(E69:E73)</f>
        <v>392.05</v>
      </c>
      <c r="F74" s="170"/>
      <c r="G74" s="261"/>
      <c r="H74" s="105"/>
      <c r="I74" s="262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0" customHeight="1">
      <c r="A75" s="173">
        <v>145.0</v>
      </c>
      <c r="B75" s="174" t="s">
        <v>324</v>
      </c>
      <c r="C75" s="175">
        <v>42226.0</v>
      </c>
      <c r="D75" s="254">
        <v>360.0</v>
      </c>
      <c r="E75" s="254">
        <v>360.0</v>
      </c>
      <c r="F75" s="255" t="s">
        <v>325</v>
      </c>
      <c r="G75" s="184" t="s">
        <v>192</v>
      </c>
      <c r="H75" s="263">
        <v>2554.0</v>
      </c>
      <c r="I75" s="2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</row>
    <row r="76" ht="15.0" customHeight="1">
      <c r="A76" s="265">
        <v>140.0</v>
      </c>
      <c r="B76" s="266" t="s">
        <v>326</v>
      </c>
      <c r="C76" s="119">
        <v>42228.0</v>
      </c>
      <c r="D76" s="183">
        <v>102.0</v>
      </c>
      <c r="E76" s="183">
        <v>102.0</v>
      </c>
      <c r="F76" s="267" t="s">
        <v>327</v>
      </c>
      <c r="G76" s="184" t="s">
        <v>192</v>
      </c>
      <c r="H76" s="268">
        <v>2559.0</v>
      </c>
      <c r="I76" s="269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</row>
    <row r="77" ht="15.0" customHeight="1">
      <c r="A77" s="116">
        <v>110.0</v>
      </c>
      <c r="B77" s="117" t="s">
        <v>328</v>
      </c>
      <c r="C77" s="119">
        <v>42164.0</v>
      </c>
      <c r="D77" s="183">
        <v>776.4</v>
      </c>
      <c r="E77" s="183">
        <v>776.4</v>
      </c>
      <c r="F77" s="184" t="s">
        <v>325</v>
      </c>
      <c r="G77" s="184" t="s">
        <v>192</v>
      </c>
      <c r="H77" s="184">
        <v>2486.0</v>
      </c>
      <c r="I77" s="163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</row>
    <row r="78" ht="12.75" customHeight="1">
      <c r="A78" s="151"/>
      <c r="B78" s="152"/>
      <c r="C78" s="185"/>
      <c r="D78" s="186" t="s">
        <v>155</v>
      </c>
      <c r="E78" s="186" t="str">
        <f>SUM(E75:E77)</f>
        <v>1,238.40</v>
      </c>
      <c r="F78" s="187"/>
      <c r="G78" s="151"/>
      <c r="H78" s="187"/>
      <c r="I78" s="124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2.75" customHeight="1">
      <c r="A79" s="116">
        <v>175.0</v>
      </c>
      <c r="B79" s="117" t="s">
        <v>329</v>
      </c>
      <c r="C79" s="119">
        <v>42303.0</v>
      </c>
      <c r="D79" s="183">
        <v>47.04</v>
      </c>
      <c r="E79" s="183">
        <v>47.04</v>
      </c>
      <c r="F79" s="184" t="s">
        <v>330</v>
      </c>
      <c r="G79" s="184" t="s">
        <v>331</v>
      </c>
      <c r="H79" s="270">
        <v>2609.0</v>
      </c>
      <c r="I79" s="163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</row>
    <row r="80" ht="12.75" customHeight="1">
      <c r="A80" s="116">
        <v>159.0</v>
      </c>
      <c r="B80" s="117" t="s">
        <v>332</v>
      </c>
      <c r="C80" s="119">
        <v>42264.0</v>
      </c>
      <c r="D80" s="183">
        <v>62.16</v>
      </c>
      <c r="E80" s="183">
        <v>62.16</v>
      </c>
      <c r="F80" s="184" t="s">
        <v>330</v>
      </c>
      <c r="G80" s="184" t="s">
        <v>331</v>
      </c>
      <c r="H80" s="270">
        <v>2585.0</v>
      </c>
      <c r="I80" s="163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</row>
    <row r="81" ht="12.75" customHeight="1">
      <c r="A81" s="116">
        <v>142.0</v>
      </c>
      <c r="B81" s="117" t="s">
        <v>333</v>
      </c>
      <c r="C81" s="119">
        <v>42229.0</v>
      </c>
      <c r="D81" s="183">
        <v>47.04</v>
      </c>
      <c r="E81" s="183">
        <v>47.04</v>
      </c>
      <c r="F81" s="184" t="s">
        <v>330</v>
      </c>
      <c r="G81" s="184" t="s">
        <v>331</v>
      </c>
      <c r="H81" s="184">
        <v>2562.0</v>
      </c>
      <c r="I81" s="163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</row>
    <row r="82" ht="12.75" customHeight="1">
      <c r="A82" s="116">
        <v>143.0</v>
      </c>
      <c r="B82" s="117" t="s">
        <v>334</v>
      </c>
      <c r="C82" s="119">
        <v>42226.0</v>
      </c>
      <c r="D82" s="183">
        <v>298.92</v>
      </c>
      <c r="E82" s="183">
        <v>298.92</v>
      </c>
      <c r="F82" s="184" t="s">
        <v>330</v>
      </c>
      <c r="G82" s="184" t="s">
        <v>331</v>
      </c>
      <c r="H82" s="184">
        <v>2553.0</v>
      </c>
      <c r="I82" s="163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</row>
    <row r="83" ht="12.75" customHeight="1">
      <c r="A83" s="151"/>
      <c r="B83" s="152"/>
      <c r="C83" s="153"/>
      <c r="D83" s="186" t="s">
        <v>155</v>
      </c>
      <c r="E83" s="186" t="str">
        <f>SUM(E79:E82)</f>
        <v>455.16</v>
      </c>
      <c r="F83" s="187"/>
      <c r="G83" s="187"/>
      <c r="H83" s="187"/>
      <c r="I83" s="124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2.75" customHeight="1">
      <c r="A84" s="116">
        <v>207.0</v>
      </c>
      <c r="B84" s="117" t="s">
        <v>335</v>
      </c>
      <c r="C84" s="119">
        <v>42338.0</v>
      </c>
      <c r="D84" s="183">
        <v>30.71</v>
      </c>
      <c r="E84" s="183">
        <v>30.71</v>
      </c>
      <c r="F84" s="184" t="s">
        <v>194</v>
      </c>
      <c r="G84" s="270" t="s">
        <v>195</v>
      </c>
      <c r="H84" s="184" t="s">
        <v>105</v>
      </c>
      <c r="I84" s="216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</row>
    <row r="85" ht="12.75" customHeight="1">
      <c r="A85" s="116">
        <v>127.0</v>
      </c>
      <c r="B85" s="117" t="s">
        <v>336</v>
      </c>
      <c r="C85" s="119">
        <v>42202.0</v>
      </c>
      <c r="D85" s="183">
        <v>11.99</v>
      </c>
      <c r="E85" s="183">
        <v>11.99</v>
      </c>
      <c r="F85" s="184" t="s">
        <v>197</v>
      </c>
      <c r="G85" s="184" t="s">
        <v>195</v>
      </c>
      <c r="H85" s="184">
        <v>2519.0</v>
      </c>
      <c r="I85" s="178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</row>
    <row r="86" ht="12.75" customHeight="1">
      <c r="A86" s="116">
        <v>152.0</v>
      </c>
      <c r="B86" s="117" t="s">
        <v>337</v>
      </c>
      <c r="C86" s="119">
        <v>42245.0</v>
      </c>
      <c r="D86" s="183">
        <v>12.9</v>
      </c>
      <c r="E86" s="183">
        <v>12.9</v>
      </c>
      <c r="F86" s="184" t="s">
        <v>197</v>
      </c>
      <c r="G86" s="270" t="s">
        <v>195</v>
      </c>
      <c r="H86" s="184">
        <v>2570.0</v>
      </c>
      <c r="I86" s="216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</row>
    <row r="87" ht="12.75" customHeight="1">
      <c r="A87" s="116">
        <v>141.0</v>
      </c>
      <c r="B87" s="117" t="s">
        <v>338</v>
      </c>
      <c r="C87" s="119">
        <v>42233.0</v>
      </c>
      <c r="D87" s="183">
        <v>11.99</v>
      </c>
      <c r="E87" s="183">
        <v>11.99</v>
      </c>
      <c r="F87" s="184" t="s">
        <v>197</v>
      </c>
      <c r="G87" s="270" t="s">
        <v>195</v>
      </c>
      <c r="H87" s="184">
        <v>2558.0</v>
      </c>
      <c r="I87" s="216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</row>
    <row r="88" ht="12.75" customHeight="1">
      <c r="A88" s="116">
        <v>158.0</v>
      </c>
      <c r="B88" s="117" t="s">
        <v>339</v>
      </c>
      <c r="C88" s="119">
        <v>42264.0</v>
      </c>
      <c r="D88" s="183">
        <v>11.99</v>
      </c>
      <c r="E88" s="183">
        <v>11.99</v>
      </c>
      <c r="F88" s="184" t="s">
        <v>197</v>
      </c>
      <c r="G88" s="270" t="s">
        <v>195</v>
      </c>
      <c r="H88" s="184">
        <v>2586.0</v>
      </c>
      <c r="I88" s="216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</row>
    <row r="89" ht="12.75" customHeight="1">
      <c r="A89" s="116">
        <v>172.0</v>
      </c>
      <c r="B89" s="117" t="s">
        <v>340</v>
      </c>
      <c r="C89" s="119">
        <v>42294.0</v>
      </c>
      <c r="D89" s="183">
        <v>11.99</v>
      </c>
      <c r="E89" s="183">
        <v>11.99</v>
      </c>
      <c r="F89" s="184" t="s">
        <v>197</v>
      </c>
      <c r="G89" s="270" t="s">
        <v>195</v>
      </c>
      <c r="H89" s="184">
        <v>2608.0</v>
      </c>
      <c r="I89" s="216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</row>
    <row r="90" ht="12.75" customHeight="1">
      <c r="A90" s="116">
        <v>192.0</v>
      </c>
      <c r="B90" s="117" t="s">
        <v>341</v>
      </c>
      <c r="C90" s="119">
        <v>42325.0</v>
      </c>
      <c r="D90" s="183">
        <v>11.99</v>
      </c>
      <c r="E90" s="183">
        <v>11.99</v>
      </c>
      <c r="F90" s="184" t="s">
        <v>197</v>
      </c>
      <c r="G90" s="270" t="s">
        <v>195</v>
      </c>
      <c r="H90" s="184">
        <v>2635.0</v>
      </c>
      <c r="I90" s="216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</row>
    <row r="91" ht="12.75" customHeight="1">
      <c r="A91" s="116">
        <v>201.0</v>
      </c>
      <c r="B91" s="116">
        <v>112320.0</v>
      </c>
      <c r="C91" s="119">
        <v>42355.0</v>
      </c>
      <c r="D91" s="183">
        <v>11.99</v>
      </c>
      <c r="E91" s="183">
        <v>11.99</v>
      </c>
      <c r="F91" s="184" t="s">
        <v>197</v>
      </c>
      <c r="G91" s="270" t="s">
        <v>195</v>
      </c>
      <c r="H91" s="184">
        <v>2651.0</v>
      </c>
      <c r="I91" s="216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</row>
    <row r="92" ht="12.75" customHeight="1">
      <c r="A92" s="116">
        <v>213.0</v>
      </c>
      <c r="B92" s="116">
        <v>112297.0</v>
      </c>
      <c r="C92" s="119">
        <v>42354.0</v>
      </c>
      <c r="D92" s="183">
        <v>12.9</v>
      </c>
      <c r="E92" s="183">
        <v>12.9</v>
      </c>
      <c r="F92" s="184" t="s">
        <v>197</v>
      </c>
      <c r="G92" s="270" t="s">
        <v>195</v>
      </c>
      <c r="H92" s="184">
        <v>2663.0</v>
      </c>
      <c r="I92" s="216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</row>
    <row r="93" ht="13.5" customHeight="1">
      <c r="A93" s="151"/>
      <c r="B93" s="152"/>
      <c r="C93" s="153"/>
      <c r="D93" s="186" t="s">
        <v>155</v>
      </c>
      <c r="E93" s="186" t="str">
        <f>SUM(E84:E92)</f>
        <v>128.45</v>
      </c>
      <c r="F93" s="187"/>
      <c r="G93" s="187"/>
      <c r="H93" s="193"/>
      <c r="I93" s="150"/>
      <c r="J93" s="2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75" customHeight="1">
      <c r="A94" s="116">
        <v>139.0</v>
      </c>
      <c r="B94" s="117" t="s">
        <v>342</v>
      </c>
      <c r="C94" s="119">
        <v>42181.0</v>
      </c>
      <c r="D94" s="183">
        <v>1120.44</v>
      </c>
      <c r="E94" s="183">
        <v>1120.44</v>
      </c>
      <c r="F94" s="184" t="s">
        <v>224</v>
      </c>
      <c r="G94" s="184" t="s">
        <v>208</v>
      </c>
      <c r="H94" s="188" t="s">
        <v>343</v>
      </c>
      <c r="I94" s="271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</row>
    <row r="95" ht="12.75" customHeight="1">
      <c r="A95" s="116">
        <v>70.0</v>
      </c>
      <c r="B95" s="117" t="s">
        <v>279</v>
      </c>
      <c r="C95" s="119">
        <v>42233.0</v>
      </c>
      <c r="D95" s="183">
        <v>20.01</v>
      </c>
      <c r="E95" s="183">
        <v>20.01</v>
      </c>
      <c r="F95" s="184" t="s">
        <v>344</v>
      </c>
      <c r="G95" s="184" t="s">
        <v>216</v>
      </c>
      <c r="H95" s="188" t="s">
        <v>282</v>
      </c>
      <c r="I95" s="215"/>
      <c r="J95" s="195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</row>
    <row r="96" ht="12.75" customHeight="1">
      <c r="A96" s="116">
        <v>55.0</v>
      </c>
      <c r="B96" s="117" t="s">
        <v>345</v>
      </c>
      <c r="C96" s="119">
        <v>42204.0</v>
      </c>
      <c r="D96" s="183">
        <v>17.01</v>
      </c>
      <c r="E96" s="183">
        <v>17.01</v>
      </c>
      <c r="F96" s="184" t="s">
        <v>346</v>
      </c>
      <c r="G96" s="184" t="s">
        <v>208</v>
      </c>
      <c r="H96" s="188" t="s">
        <v>347</v>
      </c>
      <c r="I96" s="272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</row>
    <row r="97" ht="15.0" customHeight="1">
      <c r="A97" s="116">
        <v>74.0</v>
      </c>
      <c r="B97" s="117" t="s">
        <v>348</v>
      </c>
      <c r="C97" s="119">
        <v>42290.0</v>
      </c>
      <c r="D97" s="183">
        <v>9.0</v>
      </c>
      <c r="E97" s="183">
        <v>9.0</v>
      </c>
      <c r="F97" s="184" t="s">
        <v>349</v>
      </c>
      <c r="G97" s="184" t="s">
        <v>208</v>
      </c>
      <c r="H97" s="188" t="s">
        <v>105</v>
      </c>
      <c r="I97" s="19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</row>
    <row r="98" ht="15.0" customHeight="1">
      <c r="A98" s="116">
        <v>74.0</v>
      </c>
      <c r="B98" s="117" t="s">
        <v>348</v>
      </c>
      <c r="C98" s="119">
        <v>42290.0</v>
      </c>
      <c r="D98" s="183">
        <v>10.8</v>
      </c>
      <c r="E98" s="183">
        <v>10.8</v>
      </c>
      <c r="F98" s="184" t="s">
        <v>350</v>
      </c>
      <c r="G98" s="184" t="s">
        <v>208</v>
      </c>
      <c r="H98" s="188" t="s">
        <v>105</v>
      </c>
      <c r="I98" s="19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</row>
    <row r="99" ht="15.0" customHeight="1">
      <c r="A99" s="116">
        <v>74.0</v>
      </c>
      <c r="B99" s="117" t="s">
        <v>348</v>
      </c>
      <c r="C99" s="119">
        <v>42290.0</v>
      </c>
      <c r="D99" s="183">
        <v>15.3</v>
      </c>
      <c r="E99" s="183">
        <v>15.3</v>
      </c>
      <c r="F99" s="184" t="s">
        <v>351</v>
      </c>
      <c r="G99" s="184" t="s">
        <v>208</v>
      </c>
      <c r="H99" s="188" t="s">
        <v>105</v>
      </c>
      <c r="I99" s="19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</row>
    <row r="100" ht="15.0" customHeight="1">
      <c r="A100" s="116">
        <v>75.0</v>
      </c>
      <c r="B100" s="117" t="s">
        <v>352</v>
      </c>
      <c r="C100" s="119">
        <v>42297.0</v>
      </c>
      <c r="D100" s="183">
        <v>17.03</v>
      </c>
      <c r="E100" s="183">
        <v>17.03</v>
      </c>
      <c r="F100" s="184" t="s">
        <v>346</v>
      </c>
      <c r="G100" s="184" t="s">
        <v>208</v>
      </c>
      <c r="H100" s="188" t="s">
        <v>353</v>
      </c>
      <c r="I100" s="196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</row>
    <row r="101" ht="15.0" customHeight="1">
      <c r="A101" s="116">
        <v>75.0</v>
      </c>
      <c r="B101" s="117" t="s">
        <v>352</v>
      </c>
      <c r="C101" s="119">
        <v>42297.0</v>
      </c>
      <c r="D101" s="183">
        <v>17.43</v>
      </c>
      <c r="E101" s="183">
        <v>17.43</v>
      </c>
      <c r="F101" s="184" t="s">
        <v>346</v>
      </c>
      <c r="G101" s="184" t="s">
        <v>208</v>
      </c>
      <c r="H101" s="184">
        <v>2607.0</v>
      </c>
      <c r="I101" s="19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</row>
    <row r="102" ht="15.0" customHeight="1">
      <c r="A102" s="116">
        <v>64.0</v>
      </c>
      <c r="B102" s="117" t="s">
        <v>354</v>
      </c>
      <c r="C102" s="119">
        <v>42214.0</v>
      </c>
      <c r="D102" s="183">
        <v>6.5</v>
      </c>
      <c r="E102" s="183">
        <v>6.5</v>
      </c>
      <c r="F102" s="184" t="s">
        <v>355</v>
      </c>
      <c r="G102" s="184" t="s">
        <v>208</v>
      </c>
      <c r="H102" s="184" t="s">
        <v>105</v>
      </c>
      <c r="I102" s="19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</row>
    <row r="103" ht="15.0" customHeight="1">
      <c r="A103" s="116">
        <v>64.0</v>
      </c>
      <c r="B103" s="117" t="s">
        <v>354</v>
      </c>
      <c r="C103" s="119">
        <v>42214.0</v>
      </c>
      <c r="D103" s="183">
        <v>9.7</v>
      </c>
      <c r="E103" s="183">
        <v>9.7</v>
      </c>
      <c r="F103" s="184" t="s">
        <v>220</v>
      </c>
      <c r="G103" s="184" t="s">
        <v>208</v>
      </c>
      <c r="H103" s="184" t="s">
        <v>105</v>
      </c>
      <c r="I103" s="19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</row>
    <row r="104" ht="15.0" customHeight="1">
      <c r="A104" s="116">
        <v>64.0</v>
      </c>
      <c r="B104" s="117" t="s">
        <v>354</v>
      </c>
      <c r="C104" s="119">
        <v>42214.0</v>
      </c>
      <c r="D104" s="183">
        <v>20.45</v>
      </c>
      <c r="E104" s="183">
        <v>20.45</v>
      </c>
      <c r="F104" s="184" t="s">
        <v>356</v>
      </c>
      <c r="G104" s="184" t="s">
        <v>208</v>
      </c>
      <c r="H104" s="184" t="s">
        <v>105</v>
      </c>
      <c r="I104" s="19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</row>
    <row r="105" ht="15.0" customHeight="1">
      <c r="A105" s="116">
        <v>64.0</v>
      </c>
      <c r="B105" s="117" t="s">
        <v>354</v>
      </c>
      <c r="C105" s="119">
        <v>42214.0</v>
      </c>
      <c r="D105" s="183">
        <v>11.4</v>
      </c>
      <c r="E105" s="183">
        <v>11.4</v>
      </c>
      <c r="F105" s="184" t="s">
        <v>349</v>
      </c>
      <c r="G105" s="273" t="s">
        <v>208</v>
      </c>
      <c r="H105" s="184" t="s">
        <v>105</v>
      </c>
      <c r="I105" s="19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</row>
    <row r="106" ht="12.75" customHeight="1">
      <c r="A106" s="116">
        <v>124.0</v>
      </c>
      <c r="B106" s="117" t="s">
        <v>357</v>
      </c>
      <c r="C106" s="119">
        <v>42205.0</v>
      </c>
      <c r="D106" s="183">
        <v>501.64</v>
      </c>
      <c r="E106" s="183">
        <v>501.64</v>
      </c>
      <c r="F106" s="184" t="s">
        <v>224</v>
      </c>
      <c r="G106" s="273" t="s">
        <v>208</v>
      </c>
      <c r="H106" s="184">
        <v>2515.0</v>
      </c>
      <c r="I106" s="196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</row>
    <row r="107" ht="13.5" customHeight="1">
      <c r="A107" s="116">
        <v>161.0</v>
      </c>
      <c r="B107" s="117" t="s">
        <v>358</v>
      </c>
      <c r="C107" s="119">
        <v>42281.0</v>
      </c>
      <c r="D107" s="183">
        <v>522.0</v>
      </c>
      <c r="E107" s="183">
        <v>522.0</v>
      </c>
      <c r="F107" s="273" t="s">
        <v>359</v>
      </c>
      <c r="G107" s="273" t="s">
        <v>208</v>
      </c>
      <c r="H107" s="273">
        <v>2595.0</v>
      </c>
      <c r="I107" s="196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</row>
    <row r="108" ht="12.75" customHeight="1">
      <c r="A108" s="151"/>
      <c r="B108" s="152"/>
      <c r="C108" s="153"/>
      <c r="D108" s="186" t="s">
        <v>155</v>
      </c>
      <c r="E108" s="186" t="str">
        <f>SUM(E94:E107)</f>
        <v>2,298.71</v>
      </c>
      <c r="F108" s="274"/>
      <c r="G108" s="274"/>
      <c r="H108" s="274"/>
      <c r="I108" s="198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75" customHeight="1">
      <c r="A109" s="173">
        <v>77.0</v>
      </c>
      <c r="B109" s="174" t="s">
        <v>360</v>
      </c>
      <c r="C109" s="275">
        <v>42306.0</v>
      </c>
      <c r="D109" s="254">
        <v>95.0</v>
      </c>
      <c r="E109" s="254">
        <v>99.0</v>
      </c>
      <c r="F109" s="273" t="s">
        <v>361</v>
      </c>
      <c r="G109" s="273" t="s">
        <v>230</v>
      </c>
      <c r="H109" s="273" t="s">
        <v>105</v>
      </c>
      <c r="I109" s="199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</row>
    <row r="110" ht="12.75" customHeight="1">
      <c r="A110" s="173">
        <v>77.0</v>
      </c>
      <c r="B110" s="174" t="s">
        <v>360</v>
      </c>
      <c r="C110" s="275">
        <v>42306.0</v>
      </c>
      <c r="D110" s="254">
        <v>180.0</v>
      </c>
      <c r="E110" s="254">
        <v>184.0</v>
      </c>
      <c r="F110" s="273" t="s">
        <v>361</v>
      </c>
      <c r="G110" s="273" t="s">
        <v>230</v>
      </c>
      <c r="H110" s="273" t="s">
        <v>105</v>
      </c>
      <c r="I110" s="199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</row>
    <row r="111" ht="12.75" customHeight="1">
      <c r="A111" s="173">
        <v>76.0</v>
      </c>
      <c r="B111" s="174" t="s">
        <v>362</v>
      </c>
      <c r="C111" s="275">
        <v>42306.0</v>
      </c>
      <c r="D111" s="254">
        <v>534.119</v>
      </c>
      <c r="E111" s="254">
        <v>534.19</v>
      </c>
      <c r="F111" s="273" t="s">
        <v>363</v>
      </c>
      <c r="G111" s="273" t="s">
        <v>230</v>
      </c>
      <c r="H111" s="273" t="s">
        <v>105</v>
      </c>
      <c r="I111" s="196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</row>
    <row r="112" ht="12.75" customHeight="1">
      <c r="A112" s="276"/>
      <c r="B112" s="277"/>
      <c r="C112" s="278"/>
      <c r="D112" s="279" t="s">
        <v>155</v>
      </c>
      <c r="E112" s="279" t="str">
        <f>SUM(E109:E111)</f>
        <v>817.19</v>
      </c>
      <c r="F112" s="274"/>
      <c r="G112" s="274"/>
      <c r="H112" s="274"/>
      <c r="I112" s="198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75" customHeight="1">
      <c r="A113" s="280">
        <v>7.0</v>
      </c>
      <c r="B113" s="117" t="s">
        <v>364</v>
      </c>
      <c r="C113" s="119">
        <v>42297.0</v>
      </c>
      <c r="D113" s="281">
        <v>160.0</v>
      </c>
      <c r="E113" s="281">
        <v>160.0</v>
      </c>
      <c r="F113" s="273" t="s">
        <v>32</v>
      </c>
      <c r="G113" s="273" t="s">
        <v>233</v>
      </c>
      <c r="H113" s="273">
        <v>2605.0</v>
      </c>
      <c r="I113" s="199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164"/>
      <c r="U113" s="164"/>
      <c r="V113" s="164"/>
      <c r="W113" s="164"/>
      <c r="X113" s="164"/>
      <c r="Y113" s="164"/>
      <c r="Z113" s="164"/>
    </row>
    <row r="114" ht="12.75" customHeight="1">
      <c r="A114" s="280">
        <v>6.0</v>
      </c>
      <c r="B114" s="117" t="s">
        <v>365</v>
      </c>
      <c r="C114" s="119">
        <v>42265.0</v>
      </c>
      <c r="D114" s="254">
        <v>352.0</v>
      </c>
      <c r="E114" s="254">
        <v>352.0</v>
      </c>
      <c r="F114" s="282" t="s">
        <v>232</v>
      </c>
      <c r="G114" s="273" t="s">
        <v>233</v>
      </c>
      <c r="H114" s="273">
        <v>2589.0</v>
      </c>
      <c r="I114" s="199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164"/>
      <c r="U114" s="164"/>
      <c r="V114" s="164"/>
      <c r="W114" s="164"/>
      <c r="X114" s="164"/>
      <c r="Y114" s="164"/>
      <c r="Z114" s="164"/>
    </row>
    <row r="115" ht="12.75" customHeight="1">
      <c r="A115" s="280">
        <v>5.0</v>
      </c>
      <c r="B115" s="117" t="s">
        <v>366</v>
      </c>
      <c r="C115" s="119">
        <v>42265.0</v>
      </c>
      <c r="D115" s="281">
        <v>384.0</v>
      </c>
      <c r="E115" s="281">
        <v>384.0</v>
      </c>
      <c r="F115" s="282" t="s">
        <v>32</v>
      </c>
      <c r="G115" s="273" t="s">
        <v>233</v>
      </c>
      <c r="H115" s="282" t="s">
        <v>367</v>
      </c>
      <c r="I115" s="199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164"/>
      <c r="U115" s="164"/>
      <c r="V115" s="164"/>
      <c r="W115" s="164"/>
      <c r="X115" s="164"/>
      <c r="Y115" s="164"/>
      <c r="Z115" s="164"/>
    </row>
    <row r="116" ht="12.75" customHeight="1">
      <c r="A116" s="280">
        <v>4.0</v>
      </c>
      <c r="B116" s="117" t="s">
        <v>368</v>
      </c>
      <c r="C116" s="119">
        <v>42176.0</v>
      </c>
      <c r="D116" s="254">
        <v>64.0</v>
      </c>
      <c r="E116" s="254">
        <v>64.0</v>
      </c>
      <c r="F116" s="273" t="s">
        <v>32</v>
      </c>
      <c r="G116" s="273" t="s">
        <v>233</v>
      </c>
      <c r="H116" s="273">
        <v>2533.0</v>
      </c>
      <c r="I116" s="199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164"/>
      <c r="U116" s="164"/>
      <c r="V116" s="164"/>
      <c r="W116" s="164"/>
      <c r="X116" s="164"/>
      <c r="Y116" s="164"/>
      <c r="Z116" s="164"/>
    </row>
    <row r="117" ht="13.5" customHeight="1">
      <c r="A117" s="280">
        <v>3.0</v>
      </c>
      <c r="B117" s="117" t="s">
        <v>369</v>
      </c>
      <c r="C117" s="119">
        <v>42176.0</v>
      </c>
      <c r="D117" s="254">
        <v>64.0</v>
      </c>
      <c r="E117" s="254">
        <v>64.0</v>
      </c>
      <c r="F117" s="273" t="s">
        <v>232</v>
      </c>
      <c r="G117" s="273" t="s">
        <v>233</v>
      </c>
      <c r="H117" s="273">
        <v>2532.0</v>
      </c>
      <c r="I117" s="199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164"/>
      <c r="U117" s="164"/>
      <c r="V117" s="164"/>
      <c r="W117" s="164"/>
      <c r="X117" s="164"/>
      <c r="Y117" s="164"/>
      <c r="Z117" s="164"/>
    </row>
    <row r="118" ht="13.5" customHeight="1">
      <c r="A118" s="283"/>
      <c r="B118" s="277"/>
      <c r="C118" s="278"/>
      <c r="D118" s="279" t="s">
        <v>155</v>
      </c>
      <c r="E118" s="279" t="str">
        <f>SUM(E113:E117)</f>
        <v>1,024.00</v>
      </c>
      <c r="F118" s="274"/>
      <c r="G118" s="274"/>
      <c r="H118" s="274"/>
      <c r="I118" s="198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7"/>
      <c r="U118" s="7"/>
      <c r="V118" s="7"/>
      <c r="W118" s="7"/>
      <c r="X118" s="7"/>
      <c r="Y118" s="7"/>
      <c r="Z118" s="7"/>
    </row>
    <row r="119" ht="12.75" customHeight="1">
      <c r="A119" s="284"/>
      <c r="B119" s="285"/>
      <c r="C119" s="286" t="s">
        <v>370</v>
      </c>
      <c r="D119" s="287" t="s">
        <v>155</v>
      </c>
      <c r="E119" s="288" t="str">
        <f>SUM(E6,E19,E26,E34,E52,E56,E58,E66,E68,E74,E78,E83,E93,E108,E112,E118)</f>
        <v>21,737.39</v>
      </c>
      <c r="F119" s="289"/>
      <c r="G119" s="290"/>
      <c r="H119" s="290"/>
      <c r="I119" s="291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3.5" customHeight="1">
      <c r="A120" s="292" t="s">
        <v>245</v>
      </c>
      <c r="B120" s="293"/>
      <c r="C120" s="293"/>
      <c r="D120" s="293"/>
      <c r="E120" s="294"/>
      <c r="F120" s="295" t="s">
        <v>246</v>
      </c>
      <c r="G120" s="296"/>
      <c r="H120" s="292" t="s">
        <v>247</v>
      </c>
      <c r="I120" s="29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6">
    <mergeCell ref="A1:I1"/>
    <mergeCell ref="A2:I3"/>
    <mergeCell ref="F119:I119"/>
    <mergeCell ref="A120:E120"/>
    <mergeCell ref="F120:G120"/>
    <mergeCell ref="H120:I120"/>
  </mergeCells>
  <drawing r:id="rId2"/>
  <legacyDrawing r:id="rId3"/>
</worksheet>
</file>